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B7FISCAL\Business Process &amp; Outreach\Doc Library Update Project\Doc Library Review 2024\"/>
    </mc:Choice>
  </mc:AlternateContent>
  <xr:revisionPtr revIDLastSave="0" documentId="8_{26E275EE-46D4-4143-9A95-00CA5E172689}" xr6:coauthVersionLast="46" xr6:coauthVersionMax="46" xr10:uidLastSave="{00000000-0000-0000-0000-000000000000}"/>
  <bookViews>
    <workbookView xWindow="-28920" yWindow="-120" windowWidth="29040" windowHeight="15840" xr2:uid="{79C24420-C191-417A-8D7D-ED29D58A1A7D}"/>
  </bookViews>
  <sheets>
    <sheet name="Start-Up &amp; Invoiceable Items" sheetId="6" r:id="rId1"/>
    <sheet name="Rate Card" sheetId="7" r:id="rId2"/>
    <sheet name="Key personnel Examples" sheetId="8" r:id="rId3"/>
    <sheet name="Other Personel" sheetId="9" r:id="rId4"/>
    <sheet name="Version Control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6" i="9" l="1"/>
  <c r="C65" i="9"/>
  <c r="C64" i="9"/>
  <c r="C63" i="9"/>
  <c r="C62" i="9"/>
  <c r="C61" i="9"/>
  <c r="C60" i="9"/>
  <c r="C59" i="9"/>
  <c r="C58" i="9"/>
  <c r="C57" i="9"/>
  <c r="C56" i="9"/>
  <c r="C55" i="9"/>
  <c r="C54" i="9"/>
  <c r="C53" i="9"/>
  <c r="C52" i="9"/>
  <c r="C51" i="9"/>
  <c r="C50" i="9"/>
  <c r="C49" i="9"/>
  <c r="C48" i="9"/>
  <c r="C47" i="9"/>
  <c r="C46" i="9"/>
  <c r="C45" i="9"/>
  <c r="C44" i="9"/>
  <c r="C43" i="9"/>
  <c r="C42" i="9"/>
  <c r="C41" i="9"/>
  <c r="C40" i="9"/>
  <c r="C39" i="9"/>
  <c r="C38" i="9"/>
  <c r="C37" i="9"/>
  <c r="C36" i="9"/>
  <c r="C35" i="9"/>
  <c r="C34" i="9"/>
  <c r="C33" i="9"/>
  <c r="C32" i="9"/>
  <c r="C31" i="9"/>
  <c r="C30" i="9"/>
  <c r="C29" i="9"/>
  <c r="C28" i="9"/>
  <c r="C27" i="9"/>
  <c r="C26" i="9"/>
  <c r="C25" i="9"/>
  <c r="C24" i="9"/>
  <c r="C23" i="9"/>
  <c r="C22" i="9"/>
  <c r="C21" i="9"/>
  <c r="C20" i="9"/>
  <c r="C19" i="9"/>
  <c r="C18" i="9"/>
  <c r="C17" i="9"/>
  <c r="C16" i="9"/>
  <c r="C15" i="9"/>
  <c r="C14" i="9"/>
  <c r="C13" i="9"/>
  <c r="C12" i="9"/>
  <c r="C11" i="9"/>
  <c r="C10" i="9"/>
  <c r="C9" i="9"/>
  <c r="K6" i="9"/>
  <c r="L6" i="9" s="1"/>
  <c r="F6" i="9"/>
  <c r="E6" i="9"/>
  <c r="C6" i="9"/>
  <c r="H5" i="9"/>
  <c r="F5" i="9"/>
  <c r="E5" i="9"/>
  <c r="C5" i="9"/>
  <c r="H4" i="9"/>
  <c r="E4" i="9"/>
  <c r="C4" i="9"/>
  <c r="K3" i="9"/>
  <c r="L3" i="9" s="1"/>
  <c r="H3" i="9"/>
  <c r="E3" i="9"/>
  <c r="C3" i="9"/>
  <c r="K6" i="8"/>
  <c r="L6" i="8" s="1"/>
  <c r="E6" i="8"/>
  <c r="F6" i="8" s="1"/>
  <c r="C6" i="8"/>
  <c r="H5" i="8"/>
  <c r="F5" i="8"/>
  <c r="E5" i="8"/>
  <c r="C5" i="8"/>
  <c r="H4" i="8"/>
  <c r="E4" i="8"/>
  <c r="C4" i="8"/>
  <c r="K3" i="8"/>
  <c r="L3" i="8" s="1"/>
  <c r="H3" i="8"/>
  <c r="E3" i="8"/>
  <c r="C3" i="8"/>
  <c r="B11" i="7"/>
  <c r="B10" i="7"/>
  <c r="B9" i="7"/>
  <c r="B8" i="7"/>
  <c r="C67" i="6"/>
  <c r="B67" i="6"/>
  <c r="C66" i="6"/>
  <c r="B66" i="6"/>
  <c r="C60" i="6"/>
  <c r="B60" i="6"/>
  <c r="C59" i="6"/>
  <c r="B59" i="6"/>
  <c r="C58" i="6"/>
  <c r="B58" i="6"/>
  <c r="C57" i="6"/>
  <c r="B57" i="6"/>
  <c r="B44" i="6"/>
  <c r="C26" i="6"/>
  <c r="C25" i="6"/>
  <c r="C24" i="6"/>
  <c r="C23" i="6"/>
  <c r="C22" i="6"/>
  <c r="C21" i="6"/>
  <c r="C9" i="6"/>
  <c r="C14" i="6" s="1"/>
  <c r="C19" i="6" s="1"/>
  <c r="B9" i="6"/>
  <c r="B14" i="6" s="1"/>
  <c r="B19" i="6" s="1"/>
  <c r="C8" i="6"/>
  <c r="D8" i="6" s="1"/>
  <c r="C7" i="6"/>
  <c r="C6" i="6"/>
  <c r="D6" i="6" s="1"/>
  <c r="C5" i="6"/>
  <c r="D5" i="6" s="1"/>
  <c r="C4" i="6"/>
  <c r="D4" i="6" s="1"/>
  <c r="C3" i="6"/>
  <c r="D3" i="6" s="1"/>
  <c r="K2" i="6"/>
  <c r="D14" i="6" l="1"/>
</calcChain>
</file>

<file path=xl/sharedStrings.xml><?xml version="1.0" encoding="utf-8"?>
<sst xmlns="http://schemas.openxmlformats.org/spreadsheetml/2006/main" count="238" uniqueCount="181">
  <si>
    <t>IRB Initial Review Fee - Non-Refundable</t>
  </si>
  <si>
    <t>Document Storage/Archiving Fee - Non-Refundable</t>
  </si>
  <si>
    <t>Pharmacy  Close Out Fee</t>
  </si>
  <si>
    <t>Clinical Research Unit Start-up Fee</t>
  </si>
  <si>
    <r>
      <t xml:space="preserve">Annual Administrative Fee - Non-Refundable </t>
    </r>
    <r>
      <rPr>
        <b/>
        <u/>
        <sz val="11"/>
        <color theme="1"/>
        <rFont val="Calibri"/>
        <family val="2"/>
        <scheme val="minor"/>
      </rPr>
      <t>(Per Year)</t>
    </r>
  </si>
  <si>
    <r>
      <t xml:space="preserve">Annual Pharmacy Fee - Non-Refundable </t>
    </r>
    <r>
      <rPr>
        <b/>
        <u/>
        <sz val="11"/>
        <color theme="1"/>
        <rFont val="Calibri"/>
        <family val="2"/>
        <scheme val="minor"/>
      </rPr>
      <t>(Per Year)</t>
    </r>
  </si>
  <si>
    <t>Clinical Research Unit Total Cost</t>
  </si>
  <si>
    <r>
      <t>Annual Laboratory Maintenance Fee</t>
    </r>
    <r>
      <rPr>
        <b/>
        <u/>
        <sz val="11"/>
        <color theme="1"/>
        <rFont val="Calibri"/>
        <family val="2"/>
        <scheme val="minor"/>
      </rPr>
      <t xml:space="preserve"> (Per year)</t>
    </r>
  </si>
  <si>
    <r>
      <t xml:space="preserve">Ongoing Radiology Fees </t>
    </r>
    <r>
      <rPr>
        <b/>
        <u/>
        <sz val="11"/>
        <color theme="1"/>
        <rFont val="Calibri"/>
        <family val="2"/>
        <scheme val="minor"/>
      </rPr>
      <t>(Phantom Scans, Per Scan, Per Hour)</t>
    </r>
  </si>
  <si>
    <r>
      <t xml:space="preserve">Monitor Visit Fee </t>
    </r>
    <r>
      <rPr>
        <b/>
        <u/>
        <sz val="11"/>
        <color theme="1"/>
        <rFont val="Calibri"/>
        <family val="2"/>
        <scheme val="minor"/>
      </rPr>
      <t>(Per Day)</t>
    </r>
  </si>
  <si>
    <t>SAE - Serious Adverse Event Reporting Fee</t>
  </si>
  <si>
    <t>Study Re-Occurring Fees Total</t>
  </si>
  <si>
    <t>Study Start-up Fee</t>
  </si>
  <si>
    <t>Radiology Start-up Fee</t>
  </si>
  <si>
    <t>Amnt Ex F&amp;A</t>
  </si>
  <si>
    <t>IND Safety Report Fee</t>
  </si>
  <si>
    <t>Study Start-Up Fees Total (Including 30% F&amp;A)</t>
  </si>
  <si>
    <t>Study Start-Up Fees Total (No F&amp;A)</t>
  </si>
  <si>
    <t>Study Closure Fee</t>
  </si>
  <si>
    <t>Screen Fails</t>
  </si>
  <si>
    <t>Dispensation Fees included into per patient cost</t>
  </si>
  <si>
    <t>Travel</t>
  </si>
  <si>
    <t>Supplies</t>
  </si>
  <si>
    <t>Training</t>
  </si>
  <si>
    <t>Amendment fee - it was going to department…</t>
  </si>
  <si>
    <t>Affiliate Start-Up Fees</t>
  </si>
  <si>
    <t>Miscellaneous Expenses to Consider</t>
  </si>
  <si>
    <t>Pharmacy maintenance fee - is it investigational drug service?</t>
  </si>
  <si>
    <t>SAE</t>
  </si>
  <si>
    <t>UPA</t>
  </si>
  <si>
    <t>= Charge for screening visit</t>
  </si>
  <si>
    <t>Variable</t>
  </si>
  <si>
    <t>Global Study Manager</t>
  </si>
  <si>
    <t>PM - Mgmt and Admin</t>
  </si>
  <si>
    <t>Regional Study Manager</t>
  </si>
  <si>
    <t>PM - Project Leader</t>
  </si>
  <si>
    <t>Lead Monitor</t>
  </si>
  <si>
    <t>Clinical Research Associate</t>
  </si>
  <si>
    <t>Contracts and Budget Associate</t>
  </si>
  <si>
    <t>DCRI Attorney</t>
  </si>
  <si>
    <t>Data Manager</t>
  </si>
  <si>
    <t>Database Programmer</t>
  </si>
  <si>
    <t>Statistician</t>
  </si>
  <si>
    <t>Sr. Statistician</t>
  </si>
  <si>
    <t>Statistical Programmer</t>
  </si>
  <si>
    <t>Sr. Stats Programmer</t>
  </si>
  <si>
    <t>Lead Scientist</t>
  </si>
  <si>
    <t>Statistical Investigator</t>
  </si>
  <si>
    <t>Program/Project Manager/Director/Medical Advisor</t>
  </si>
  <si>
    <t>Principal Investigator</t>
  </si>
  <si>
    <t>Medical Writer</t>
  </si>
  <si>
    <t>START &amp; Ed Svcs.</t>
  </si>
  <si>
    <t>Regulatory Lead</t>
  </si>
  <si>
    <t>Regulatory Services</t>
  </si>
  <si>
    <t>Safety/PV Lead</t>
  </si>
  <si>
    <t>SS - Coordinators</t>
  </si>
  <si>
    <t>Co-Investigator (1)</t>
  </si>
  <si>
    <t>EHR Investigator</t>
  </si>
  <si>
    <t>Co-Investigator (3)</t>
  </si>
  <si>
    <t>PCORnet Investigator</t>
  </si>
  <si>
    <t>Co-Investigator (2)</t>
  </si>
  <si>
    <t>Fellow</t>
  </si>
  <si>
    <t>Graphics - Comm.</t>
  </si>
  <si>
    <t>Production - Comm.</t>
  </si>
  <si>
    <t>Web Services</t>
  </si>
  <si>
    <t>Clinical Data Specialists</t>
  </si>
  <si>
    <t>Programming QC</t>
  </si>
  <si>
    <t>Clinical Systems Programmer</t>
  </si>
  <si>
    <t>Clinical Trials Assistant</t>
  </si>
  <si>
    <t>Account Manager</t>
  </si>
  <si>
    <t>Application Development</t>
  </si>
  <si>
    <t>IT Web Services</t>
  </si>
  <si>
    <t>EHR Project Leader</t>
  </si>
  <si>
    <t>PHSR Project Leader</t>
  </si>
  <si>
    <t>PCORnet Project Leader</t>
  </si>
  <si>
    <t>PCORnet Research Managers</t>
  </si>
  <si>
    <t>PHSR Research Managers</t>
  </si>
  <si>
    <t>PCORnet Support</t>
  </si>
  <si>
    <t>PHSR Support</t>
  </si>
  <si>
    <t xml:space="preserve">PCORnet Informaticists </t>
  </si>
  <si>
    <t xml:space="preserve">PHSR Informaticists </t>
  </si>
  <si>
    <t>Clinical Events Coordinator</t>
  </si>
  <si>
    <t>CEC Project Leader</t>
  </si>
  <si>
    <t>CEC Clinical Trials Assistant</t>
  </si>
  <si>
    <t>CEC Clinical Data Specialists</t>
  </si>
  <si>
    <t>CEC Investigator</t>
  </si>
  <si>
    <t>Program Manager Coordinator</t>
  </si>
  <si>
    <t>Dir. Engagement Strategy</t>
  </si>
  <si>
    <t>Patient Liaison</t>
  </si>
  <si>
    <t>Communication Writing Services</t>
  </si>
  <si>
    <t>Meeting Planning - Comm.</t>
  </si>
  <si>
    <t>Population Health Science Investigators</t>
  </si>
  <si>
    <t>Digitial Services</t>
  </si>
  <si>
    <t>Screen Failure</t>
  </si>
  <si>
    <t>Screen Visit  Amount or %</t>
  </si>
  <si>
    <t>Reconsent Fee</t>
  </si>
  <si>
    <t>Contract Amendment Fee</t>
  </si>
  <si>
    <t>Start-Up Fees</t>
  </si>
  <si>
    <t>Annual Fees</t>
  </si>
  <si>
    <t>Incl OH</t>
  </si>
  <si>
    <t>Direct</t>
  </si>
  <si>
    <t>Institution 1</t>
  </si>
  <si>
    <t>Rate Cards</t>
  </si>
  <si>
    <t>Institution 3</t>
  </si>
  <si>
    <t>Non-Refundable Start-Up Fees (No OH)</t>
  </si>
  <si>
    <t>Amnt Inc OH</t>
  </si>
  <si>
    <t>Amnt (No OH)</t>
  </si>
  <si>
    <t>Dry Ice</t>
  </si>
  <si>
    <t xml:space="preserve">Institution 2 </t>
  </si>
  <si>
    <t xml:space="preserve">Institution 4 </t>
  </si>
  <si>
    <t>Clinical Trial Associate/Nurse</t>
  </si>
  <si>
    <t>Low Complexity</t>
  </si>
  <si>
    <t>Medium/High Complexity</t>
  </si>
  <si>
    <t>Administrative and financial processing of subject reimbursement (Annual)</t>
  </si>
  <si>
    <t>Unscheduled Visits (prorated based on procedures performed)</t>
  </si>
  <si>
    <t>IR Fees</t>
  </si>
  <si>
    <t>Principal Investigator - Associate Professor</t>
  </si>
  <si>
    <t>Regulatory Coordinator</t>
  </si>
  <si>
    <t>Rate/Hr</t>
  </si>
  <si>
    <t>Personnel</t>
  </si>
  <si>
    <t>Principal Investigator - Professor</t>
  </si>
  <si>
    <t>Principal Investigator - Assistant Professor</t>
  </si>
  <si>
    <t>Clinical Reseach</t>
  </si>
  <si>
    <t>Biomarker Research Core (BCR)</t>
  </si>
  <si>
    <t>Coverage Analysis Determination</t>
  </si>
  <si>
    <t>Institutional Annual &amp; Misc Fees (No F&amp;A)</t>
  </si>
  <si>
    <t>UTSW HRPP/IRB Annual Review Fee (Fix Fee $1,500)</t>
  </si>
  <si>
    <t>UTSW HRPP/IRB Amendment Fee (Fix Fee $750 Per Modification)</t>
  </si>
  <si>
    <t>External HRPP/IRB Amendment Fee (Fix Fee $250 Per Modification)</t>
  </si>
  <si>
    <r>
      <t>Invoiceable Items (</t>
    </r>
    <r>
      <rPr>
        <b/>
        <u/>
        <sz val="12"/>
        <color theme="1"/>
        <rFont val="Calibri"/>
        <family val="2"/>
        <scheme val="minor"/>
      </rPr>
      <t>Including 34% OH</t>
    </r>
    <r>
      <rPr>
        <b/>
        <u/>
        <sz val="14"/>
        <color theme="1"/>
        <rFont val="Calibri"/>
        <family val="2"/>
        <scheme val="minor"/>
      </rPr>
      <t>)</t>
    </r>
  </si>
  <si>
    <t>Non-Refundable Start-Up Fees (Including 34% OH)</t>
  </si>
  <si>
    <t xml:space="preserve">Pharmacy Start-up Fee </t>
  </si>
  <si>
    <t>Ophthalmology Start-up Fee</t>
  </si>
  <si>
    <t>Coverage Analysis Fee incl Determination</t>
  </si>
  <si>
    <t>Laboratory Start-Up Fee</t>
  </si>
  <si>
    <t>CMC Center Site Administration New Study Fee</t>
  </si>
  <si>
    <t>CMC CRC/CRA Start-up Fee</t>
  </si>
  <si>
    <t>Study Annual Fees  (Including 34% OH)</t>
  </si>
  <si>
    <t>PI/Co-PI Startup Fee Professor ($450 Per Hour x 10hrs)</t>
  </si>
  <si>
    <t>PI/Co-PI Startup Fee Associate Professor ($350 Per Hour x 10hrs)</t>
  </si>
  <si>
    <t>PI/Co-PI Startup Fee Assistant Professor ($250 Per Hour x 10hrs)</t>
  </si>
  <si>
    <t>CMC Hematology Oncology CRC/CRA Start-up Fee</t>
  </si>
  <si>
    <t>CMC Study Maintenance - One Time Fee at Start-up</t>
  </si>
  <si>
    <t>Parkland Start-up Fee</t>
  </si>
  <si>
    <t>Parkland Start-up Fee - Data Only</t>
  </si>
  <si>
    <t>Regulatory Maintenance and Quality Assurance Fee</t>
  </si>
  <si>
    <t>PI/Co-PI Oversight Professor (Per Hour)</t>
  </si>
  <si>
    <t>PI/Co-PI Oversight Associate Professor (Per Hour)</t>
  </si>
  <si>
    <t>PI/Co-PI Oversight (Assistant Professor (Per Hour)</t>
  </si>
  <si>
    <r>
      <t xml:space="preserve">Sponsor Audit </t>
    </r>
    <r>
      <rPr>
        <b/>
        <sz val="11"/>
        <color theme="1"/>
        <rFont val="Calibri"/>
        <family val="2"/>
        <scheme val="minor"/>
      </rPr>
      <t>(Per Day)</t>
    </r>
  </si>
  <si>
    <r>
      <t xml:space="preserve">FDA or Sponsor not for cause Audit Support </t>
    </r>
    <r>
      <rPr>
        <b/>
        <sz val="11"/>
        <color theme="1"/>
        <rFont val="Calibri"/>
        <family val="2"/>
        <scheme val="minor"/>
      </rPr>
      <t>(per day)</t>
    </r>
  </si>
  <si>
    <r>
      <t xml:space="preserve">PI/Staff Meetings or Trainings </t>
    </r>
    <r>
      <rPr>
        <b/>
        <sz val="11"/>
        <color theme="1"/>
        <rFont val="Calibri"/>
        <family val="2"/>
        <scheme val="minor"/>
      </rPr>
      <t>(Per Hour)</t>
    </r>
  </si>
  <si>
    <t>Recruitment/Advertising</t>
  </si>
  <si>
    <t>Translation Services (Flat)</t>
  </si>
  <si>
    <t>Patient Reimbursement</t>
  </si>
  <si>
    <r>
      <t xml:space="preserve">Clinical Research Statistician Fee </t>
    </r>
    <r>
      <rPr>
        <b/>
        <sz val="11"/>
        <color theme="1"/>
        <rFont val="Calibri"/>
        <family val="2"/>
        <scheme val="minor"/>
      </rPr>
      <t>(Per Hour)</t>
    </r>
  </si>
  <si>
    <r>
      <t xml:space="preserve">Patient Identification Chart Review </t>
    </r>
    <r>
      <rPr>
        <b/>
        <sz val="11"/>
        <color theme="1"/>
        <rFont val="Calibri"/>
        <family val="2"/>
        <scheme val="minor"/>
      </rPr>
      <t>(Per Hour)</t>
    </r>
  </si>
  <si>
    <r>
      <t>Clinical Research Nurse Fee</t>
    </r>
    <r>
      <rPr>
        <b/>
        <sz val="11"/>
        <color theme="1"/>
        <rFont val="Calibri"/>
        <family val="2"/>
        <scheme val="minor"/>
      </rPr>
      <t xml:space="preserve"> (Per Hour)</t>
    </r>
  </si>
  <si>
    <r>
      <t>Data Management</t>
    </r>
    <r>
      <rPr>
        <b/>
        <sz val="11"/>
        <color theme="1"/>
        <rFont val="Calibri"/>
        <family val="2"/>
        <scheme val="minor"/>
      </rPr>
      <t xml:space="preserve"> (Per Hour)</t>
    </r>
  </si>
  <si>
    <t>Monitor Change Fee</t>
  </si>
  <si>
    <t>Informed Consent</t>
  </si>
  <si>
    <t>Inclusion/Exclusion Criteria</t>
  </si>
  <si>
    <t>Medical Medication History with Demographics</t>
  </si>
  <si>
    <t>Anesthesiology Fee - Tier 1</t>
  </si>
  <si>
    <t>Anesthesiology Fee - Tier 2</t>
  </si>
  <si>
    <r>
      <t>Clinical Research Coordinator Fee</t>
    </r>
    <r>
      <rPr>
        <b/>
        <sz val="11"/>
        <color rgb="FF000000"/>
        <rFont val="Calibri"/>
        <family val="2"/>
        <scheme val="minor"/>
      </rPr>
      <t xml:space="preserve"> (Per Hour)</t>
    </r>
  </si>
  <si>
    <t>Document Number:</t>
  </si>
  <si>
    <t xml:space="preserve">Original date:  </t>
  </si>
  <si>
    <t xml:space="preserve">Date Revised:  </t>
  </si>
  <si>
    <t xml:space="preserve">Next Review Date:  </t>
  </si>
  <si>
    <t>Version Control:</t>
  </si>
  <si>
    <t>Version</t>
  </si>
  <si>
    <t>Date</t>
  </si>
  <si>
    <t>Description of Change</t>
  </si>
  <si>
    <t>Author</t>
  </si>
  <si>
    <t>1.0</t>
  </si>
  <si>
    <t>Initial Version</t>
  </si>
  <si>
    <t>CT.RM.1.0</t>
  </si>
  <si>
    <r>
      <rPr>
        <b/>
        <sz val="11"/>
        <color theme="1"/>
        <rFont val="Calibri"/>
        <family val="2"/>
        <scheme val="minor"/>
      </rPr>
      <t>Document Title:</t>
    </r>
    <r>
      <rPr>
        <sz val="11"/>
        <color theme="1"/>
        <rFont val="Calibri"/>
        <family val="2"/>
        <scheme val="minor"/>
      </rPr>
      <t xml:space="preserve"> Clinical Research Fee Schedule</t>
    </r>
  </si>
  <si>
    <t>Nataliya Samodov</t>
  </si>
  <si>
    <t>Coverage Analysis Modification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</si>
</sst>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[$-409]mmmm\ d\,\ yyyy;@"/>
    <numFmt numFmtId="166" formatCode="mm\-dd\-yyyy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u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b/>
      <u/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15" fillId="0" borderId="0"/>
  </cellStyleXfs>
  <cellXfs count="68">
    <xf numFmtId="0" fontId="0" fillId="0" borderId="0" xfId="0"/>
    <xf numFmtId="44" fontId="5" fillId="0" borderId="0" xfId="2" applyFont="1" applyBorder="1" applyProtection="1">
      <protection hidden="1"/>
    </xf>
    <xf numFmtId="0" fontId="2" fillId="3" borderId="1" xfId="0" applyFont="1" applyFill="1" applyBorder="1"/>
    <xf numFmtId="0" fontId="6" fillId="0" borderId="0" xfId="0" applyFont="1"/>
    <xf numFmtId="0" fontId="0" fillId="0" borderId="0" xfId="0" applyProtection="1">
      <protection hidden="1"/>
    </xf>
    <xf numFmtId="0" fontId="2" fillId="3" borderId="8" xfId="0" applyFont="1" applyFill="1" applyBorder="1"/>
    <xf numFmtId="44" fontId="0" fillId="0" borderId="0" xfId="0" applyNumberFormat="1" applyProtection="1">
      <protection hidden="1"/>
    </xf>
    <xf numFmtId="44" fontId="1" fillId="0" borderId="0" xfId="2" applyFont="1" applyFill="1" applyBorder="1" applyProtection="1">
      <protection hidden="1"/>
    </xf>
    <xf numFmtId="44" fontId="8" fillId="0" borderId="0" xfId="0" applyNumberFormat="1" applyFont="1" applyProtection="1">
      <protection hidden="1"/>
    </xf>
    <xf numFmtId="44" fontId="4" fillId="0" borderId="0" xfId="2" applyFont="1" applyFill="1" applyBorder="1" applyAlignment="1" applyProtection="1">
      <alignment horizontal="right" vertical="center"/>
      <protection hidden="1"/>
    </xf>
    <xf numFmtId="49" fontId="0" fillId="0" borderId="0" xfId="0" applyNumberFormat="1"/>
    <xf numFmtId="44" fontId="8" fillId="0" borderId="2" xfId="2" applyFont="1" applyFill="1" applyBorder="1" applyProtection="1">
      <protection hidden="1"/>
    </xf>
    <xf numFmtId="44" fontId="5" fillId="0" borderId="2" xfId="2" applyFont="1" applyFill="1" applyBorder="1" applyProtection="1">
      <protection hidden="1"/>
    </xf>
    <xf numFmtId="44" fontId="8" fillId="0" borderId="6" xfId="0" applyNumberFormat="1" applyFont="1" applyBorder="1" applyProtection="1">
      <protection hidden="1"/>
    </xf>
    <xf numFmtId="44" fontId="8" fillId="0" borderId="3" xfId="2" applyFont="1" applyFill="1" applyBorder="1" applyProtection="1">
      <protection hidden="1"/>
    </xf>
    <xf numFmtId="44" fontId="5" fillId="0" borderId="4" xfId="2" applyFont="1" applyFill="1" applyBorder="1" applyProtection="1">
      <protection hidden="1"/>
    </xf>
    <xf numFmtId="44" fontId="5" fillId="0" borderId="9" xfId="2" applyFont="1" applyFill="1" applyBorder="1" applyProtection="1">
      <protection hidden="1"/>
    </xf>
    <xf numFmtId="0" fontId="10" fillId="2" borderId="8" xfId="0" applyFont="1" applyFill="1" applyBorder="1"/>
    <xf numFmtId="0" fontId="0" fillId="0" borderId="0" xfId="0" applyAlignment="1" applyProtection="1">
      <alignment horizontal="left"/>
      <protection hidden="1"/>
    </xf>
    <xf numFmtId="0" fontId="0" fillId="0" borderId="0" xfId="0" applyAlignment="1">
      <alignment vertical="center"/>
    </xf>
    <xf numFmtId="8" fontId="9" fillId="0" borderId="0" xfId="0" applyNumberFormat="1" applyFont="1" applyAlignment="1">
      <alignment horizontal="center" vertical="center"/>
    </xf>
    <xf numFmtId="0" fontId="11" fillId="0" borderId="2" xfId="0" applyFont="1" applyBorder="1" applyAlignment="1">
      <alignment vertical="center"/>
    </xf>
    <xf numFmtId="8" fontId="11" fillId="0" borderId="2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0" xfId="0" applyAlignment="1">
      <alignment horizontal="left"/>
    </xf>
    <xf numFmtId="164" fontId="2" fillId="2" borderId="2" xfId="1" applyNumberFormat="1" applyFont="1" applyFill="1" applyBorder="1" applyAlignment="1">
      <alignment horizontal="center"/>
    </xf>
    <xf numFmtId="164" fontId="2" fillId="2" borderId="3" xfId="1" applyNumberFormat="1" applyFont="1" applyFill="1" applyBorder="1" applyAlignment="1">
      <alignment horizontal="center"/>
    </xf>
    <xf numFmtId="164" fontId="7" fillId="3" borderId="7" xfId="1" applyNumberFormat="1" applyFont="1" applyFill="1" applyBorder="1" applyAlignment="1" applyProtection="1">
      <alignment horizontal="center" vertical="center"/>
      <protection hidden="1"/>
    </xf>
    <xf numFmtId="164" fontId="7" fillId="3" borderId="6" xfId="1" applyNumberFormat="1" applyFont="1" applyFill="1" applyBorder="1" applyAlignment="1" applyProtection="1">
      <alignment horizontal="right" vertical="center"/>
      <protection hidden="1"/>
    </xf>
    <xf numFmtId="164" fontId="8" fillId="3" borderId="2" xfId="1" applyNumberFormat="1" applyFont="1" applyFill="1" applyBorder="1" applyAlignment="1" applyProtection="1">
      <alignment horizontal="center"/>
      <protection hidden="1"/>
    </xf>
    <xf numFmtId="164" fontId="7" fillId="3" borderId="10" xfId="1" applyNumberFormat="1" applyFont="1" applyFill="1" applyBorder="1" applyAlignment="1" applyProtection="1">
      <alignment horizontal="right" vertical="center"/>
      <protection hidden="1"/>
    </xf>
    <xf numFmtId="164" fontId="7" fillId="3" borderId="2" xfId="1" applyNumberFormat="1" applyFont="1" applyFill="1" applyBorder="1" applyAlignment="1" applyProtection="1">
      <alignment horizontal="center" vertical="center"/>
      <protection hidden="1"/>
    </xf>
    <xf numFmtId="164" fontId="4" fillId="0" borderId="0" xfId="1" applyNumberFormat="1" applyFont="1" applyAlignment="1" applyProtection="1">
      <alignment horizontal="right" vertical="center"/>
      <protection hidden="1"/>
    </xf>
    <xf numFmtId="164" fontId="4" fillId="0" borderId="2" xfId="1" applyNumberFormat="1" applyFont="1" applyFill="1" applyBorder="1" applyAlignment="1" applyProtection="1">
      <alignment horizontal="right" vertical="center"/>
      <protection hidden="1"/>
    </xf>
    <xf numFmtId="164" fontId="2" fillId="3" borderId="3" xfId="1" applyNumberFormat="1" applyFont="1" applyFill="1" applyBorder="1" applyAlignment="1">
      <alignment horizontal="center"/>
    </xf>
    <xf numFmtId="164" fontId="0" fillId="0" borderId="0" xfId="1" applyNumberFormat="1" applyFont="1"/>
    <xf numFmtId="8" fontId="11" fillId="0" borderId="0" xfId="0" applyNumberFormat="1" applyFont="1" applyAlignment="1">
      <alignment horizontal="center" vertical="center"/>
    </xf>
    <xf numFmtId="164" fontId="4" fillId="0" borderId="7" xfId="1" applyNumberFormat="1" applyFont="1" applyFill="1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11" xfId="0" applyBorder="1" applyAlignment="1" applyProtection="1">
      <alignment horizontal="left"/>
      <protection hidden="1"/>
    </xf>
    <xf numFmtId="164" fontId="7" fillId="2" borderId="2" xfId="1" applyNumberFormat="1" applyFont="1" applyFill="1" applyBorder="1" applyAlignment="1" applyProtection="1">
      <alignment horizontal="center" vertical="center"/>
      <protection hidden="1"/>
    </xf>
    <xf numFmtId="0" fontId="2" fillId="0" borderId="2" xfId="0" applyFont="1" applyBorder="1" applyAlignment="1">
      <alignment vertical="center"/>
    </xf>
    <xf numFmtId="0" fontId="2" fillId="3" borderId="5" xfId="0" applyFont="1" applyFill="1" applyBorder="1" applyAlignment="1" applyProtection="1">
      <alignment horizontal="right"/>
      <protection hidden="1"/>
    </xf>
    <xf numFmtId="0" fontId="0" fillId="0" borderId="10" xfId="0" applyBorder="1" applyAlignment="1" applyProtection="1">
      <alignment horizontal="left"/>
      <protection hidden="1"/>
    </xf>
    <xf numFmtId="44" fontId="5" fillId="0" borderId="0" xfId="2" applyFont="1" applyFill="1" applyBorder="1" applyProtection="1">
      <protection hidden="1"/>
    </xf>
    <xf numFmtId="44" fontId="8" fillId="0" borderId="0" xfId="2" applyFont="1" applyFill="1" applyBorder="1" applyProtection="1">
      <protection hidden="1"/>
    </xf>
    <xf numFmtId="44" fontId="5" fillId="0" borderId="7" xfId="2" applyFont="1" applyFill="1" applyBorder="1" applyProtection="1">
      <protection hidden="1"/>
    </xf>
    <xf numFmtId="0" fontId="2" fillId="0" borderId="1" xfId="0" applyFont="1" applyBorder="1" applyAlignment="1" applyProtection="1">
      <alignment horizontal="left"/>
      <protection hidden="1"/>
    </xf>
    <xf numFmtId="0" fontId="2" fillId="3" borderId="12" xfId="0" applyFont="1" applyFill="1" applyBorder="1"/>
    <xf numFmtId="0" fontId="13" fillId="0" borderId="0" xfId="0" applyFont="1" applyAlignment="1">
      <alignment horizontal="left"/>
    </xf>
    <xf numFmtId="43" fontId="0" fillId="0" borderId="0" xfId="0" applyNumberFormat="1" applyProtection="1">
      <protection hidden="1"/>
    </xf>
    <xf numFmtId="164" fontId="4" fillId="0" borderId="2" xfId="1" applyNumberFormat="1" applyFont="1" applyBorder="1" applyAlignment="1">
      <alignment horizontal="right" vertical="center"/>
    </xf>
    <xf numFmtId="0" fontId="15" fillId="0" borderId="13" xfId="4" applyBorder="1"/>
    <xf numFmtId="0" fontId="1" fillId="0" borderId="13" xfId="4" applyFont="1" applyBorder="1"/>
    <xf numFmtId="0" fontId="2" fillId="0" borderId="13" xfId="4" applyFont="1" applyBorder="1" applyAlignment="1">
      <alignment horizontal="right"/>
    </xf>
    <xf numFmtId="0" fontId="15" fillId="0" borderId="14" xfId="4" applyBorder="1"/>
    <xf numFmtId="0" fontId="0" fillId="0" borderId="0" xfId="4" applyFont="1" applyAlignment="1">
      <alignment vertical="center"/>
    </xf>
    <xf numFmtId="0" fontId="1" fillId="0" borderId="0" xfId="4" applyFont="1" applyAlignment="1">
      <alignment vertical="center"/>
    </xf>
    <xf numFmtId="0" fontId="15" fillId="0" borderId="0" xfId="4"/>
    <xf numFmtId="0" fontId="2" fillId="0" borderId="0" xfId="4" applyFont="1" applyAlignment="1">
      <alignment horizontal="right" vertical="center" wrapText="1"/>
    </xf>
    <xf numFmtId="0" fontId="1" fillId="0" borderId="0" xfId="4" applyFont="1" applyAlignment="1">
      <alignment horizontal="left" vertical="center"/>
    </xf>
    <xf numFmtId="165" fontId="1" fillId="0" borderId="0" xfId="4" applyNumberFormat="1" applyFont="1" applyAlignment="1">
      <alignment horizontal="left" vertical="center" wrapText="1"/>
    </xf>
    <xf numFmtId="0" fontId="2" fillId="0" borderId="0" xfId="4" applyFont="1" applyAlignment="1">
      <alignment vertical="center"/>
    </xf>
    <xf numFmtId="0" fontId="1" fillId="0" borderId="2" xfId="4" applyFont="1" applyBorder="1" applyAlignment="1">
      <alignment vertical="center" wrapText="1"/>
    </xf>
    <xf numFmtId="49" fontId="1" fillId="0" borderId="2" xfId="4" applyNumberFormat="1" applyFont="1" applyBorder="1" applyAlignment="1">
      <alignment horizontal="center" vertical="center" wrapText="1"/>
    </xf>
    <xf numFmtId="166" fontId="1" fillId="0" borderId="2" xfId="4" applyNumberFormat="1" applyFont="1" applyBorder="1" applyAlignment="1">
      <alignment horizontal="center" vertical="center" wrapText="1"/>
    </xf>
    <xf numFmtId="166" fontId="15" fillId="0" borderId="0" xfId="4" applyNumberFormat="1"/>
  </cellXfs>
  <cellStyles count="5">
    <cellStyle name="Comma" xfId="1" builtinId="3"/>
    <cellStyle name="Currency" xfId="2" builtinId="4"/>
    <cellStyle name="Normal" xfId="0" builtinId="0"/>
    <cellStyle name="Normal 2" xfId="3" xr:uid="{A331294E-1C30-4B69-9463-EA80D2E3EEB8}"/>
    <cellStyle name="Normal 2 2" xfId="4" xr:uid="{048E9114-5C4B-4FD2-AAF8-A0AB4406EB3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0</xdr:row>
      <xdr:rowOff>47625</xdr:rowOff>
    </xdr:from>
    <xdr:ext cx="1828800" cy="378460"/>
    <xdr:pic>
      <xdr:nvPicPr>
        <xdr:cNvPr id="2" name="Picture 1">
          <a:extLst>
            <a:ext uri="{FF2B5EF4-FFF2-40B4-BE49-F238E27FC236}">
              <a16:creationId xmlns:a16="http://schemas.microsoft.com/office/drawing/2014/main" id="{2D561E0F-D1F1-4EFC-96EF-7CDEFDF6C8AB}"/>
            </a:ext>
          </a:extLst>
        </xdr:cNvPr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" y="47625"/>
          <a:ext cx="1828800" cy="378460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86EC03-1E61-4732-B7F1-787CEF936017}">
  <dimension ref="A1:L79"/>
  <sheetViews>
    <sheetView tabSelected="1" workbookViewId="0">
      <selection activeCell="A3" sqref="A3"/>
    </sheetView>
  </sheetViews>
  <sheetFormatPr defaultRowHeight="14.5" x14ac:dyDescent="0.35"/>
  <cols>
    <col min="1" max="1" width="71" customWidth="1"/>
    <col min="2" max="2" width="23" style="36" customWidth="1"/>
    <col min="3" max="3" width="24.6328125" style="36" bestFit="1" customWidth="1"/>
    <col min="4" max="4" width="11.90625" hidden="1" customWidth="1"/>
    <col min="5" max="5" width="11.08984375" bestFit="1" customWidth="1"/>
    <col min="10" max="10" width="10.90625" hidden="1" customWidth="1"/>
    <col min="11" max="12" width="0" hidden="1" customWidth="1"/>
  </cols>
  <sheetData>
    <row r="1" spans="1:12" ht="18.5" x14ac:dyDescent="0.45">
      <c r="A1" s="17" t="s">
        <v>97</v>
      </c>
      <c r="B1" s="26" t="s">
        <v>111</v>
      </c>
      <c r="C1" s="27" t="s">
        <v>112</v>
      </c>
    </row>
    <row r="2" spans="1:12" x14ac:dyDescent="0.35">
      <c r="A2" s="2" t="s">
        <v>130</v>
      </c>
      <c r="B2" s="28" t="s">
        <v>105</v>
      </c>
      <c r="C2" s="28" t="s">
        <v>105</v>
      </c>
      <c r="D2" s="11" t="s">
        <v>14</v>
      </c>
      <c r="J2" t="s">
        <v>19</v>
      </c>
      <c r="K2">
        <f>2114/1.35</f>
        <v>1565.9259259259259</v>
      </c>
      <c r="L2" s="10" t="s">
        <v>30</v>
      </c>
    </row>
    <row r="3" spans="1:12" x14ac:dyDescent="0.35">
      <c r="A3" s="18" t="s">
        <v>12</v>
      </c>
      <c r="B3" s="34">
        <v>17420</v>
      </c>
      <c r="C3" s="34">
        <f>19000*1.34</f>
        <v>25460</v>
      </c>
      <c r="D3" s="12">
        <f>C3/1.3</f>
        <v>19584.615384615383</v>
      </c>
      <c r="J3" t="s">
        <v>24</v>
      </c>
    </row>
    <row r="4" spans="1:12" x14ac:dyDescent="0.35">
      <c r="A4" s="18" t="s">
        <v>131</v>
      </c>
      <c r="B4" s="38">
        <v>4288</v>
      </c>
      <c r="C4" s="38">
        <f>3200*1.34</f>
        <v>4288</v>
      </c>
      <c r="D4" s="12">
        <f>C4/1.3</f>
        <v>3298.4615384615386</v>
      </c>
      <c r="J4" t="s">
        <v>27</v>
      </c>
    </row>
    <row r="5" spans="1:12" x14ac:dyDescent="0.35">
      <c r="A5" s="18" t="s">
        <v>13</v>
      </c>
      <c r="B5" s="38">
        <v>1742</v>
      </c>
      <c r="C5" s="38">
        <f>1300*1.34</f>
        <v>1742</v>
      </c>
      <c r="D5" s="12">
        <f>C5/1.3</f>
        <v>1340</v>
      </c>
      <c r="J5" t="s">
        <v>20</v>
      </c>
    </row>
    <row r="6" spans="1:12" x14ac:dyDescent="0.35">
      <c r="A6" s="18" t="s">
        <v>134</v>
      </c>
      <c r="B6" s="38">
        <v>1340</v>
      </c>
      <c r="C6" s="38">
        <f>1000*1.34</f>
        <v>1340</v>
      </c>
      <c r="D6" s="12">
        <f>C6/1.3</f>
        <v>1030.7692307692307</v>
      </c>
      <c r="J6" t="s">
        <v>28</v>
      </c>
    </row>
    <row r="7" spans="1:12" x14ac:dyDescent="0.35">
      <c r="A7" s="18" t="s">
        <v>132</v>
      </c>
      <c r="B7" s="38">
        <v>1340</v>
      </c>
      <c r="C7" s="38">
        <f>1000*1.34</f>
        <v>1340</v>
      </c>
      <c r="D7" s="12"/>
    </row>
    <row r="8" spans="1:12" x14ac:dyDescent="0.35">
      <c r="A8" s="18" t="s">
        <v>123</v>
      </c>
      <c r="B8" s="38">
        <v>2299</v>
      </c>
      <c r="C8" s="38">
        <f>1716*1.34</f>
        <v>2299.44</v>
      </c>
      <c r="D8" s="12">
        <f>C8/1.3</f>
        <v>1768.8</v>
      </c>
    </row>
    <row r="9" spans="1:12" x14ac:dyDescent="0.35">
      <c r="A9" s="18" t="s">
        <v>3</v>
      </c>
      <c r="B9" s="38">
        <f>3090*1.34</f>
        <v>4140.6000000000004</v>
      </c>
      <c r="C9" s="38">
        <f>3090*1.34</f>
        <v>4140.6000000000004</v>
      </c>
      <c r="D9" s="12">
        <v>3000</v>
      </c>
      <c r="J9" t="s">
        <v>29</v>
      </c>
    </row>
    <row r="10" spans="1:12" x14ac:dyDescent="0.35">
      <c r="A10" s="18" t="s">
        <v>138</v>
      </c>
      <c r="B10" s="38">
        <v>6030</v>
      </c>
      <c r="C10" s="38">
        <v>6030</v>
      </c>
      <c r="D10" s="47"/>
    </row>
    <row r="11" spans="1:12" x14ac:dyDescent="0.35">
      <c r="A11" s="18" t="s">
        <v>139</v>
      </c>
      <c r="B11" s="38">
        <v>4690</v>
      </c>
      <c r="C11" s="38">
        <v>4690</v>
      </c>
      <c r="D11" s="47"/>
    </row>
    <row r="12" spans="1:12" x14ac:dyDescent="0.35">
      <c r="A12" s="18" t="s">
        <v>140</v>
      </c>
      <c r="B12" s="38">
        <v>3350</v>
      </c>
      <c r="C12" s="38">
        <v>3350</v>
      </c>
      <c r="D12" s="47"/>
    </row>
    <row r="13" spans="1:12" hidden="1" x14ac:dyDescent="0.35">
      <c r="A13" s="18"/>
      <c r="B13" s="38"/>
      <c r="C13" s="38"/>
      <c r="D13" s="47"/>
    </row>
    <row r="14" spans="1:12" hidden="1" x14ac:dyDescent="0.35">
      <c r="A14" s="43" t="s">
        <v>16</v>
      </c>
      <c r="B14" s="29">
        <f>SUM(B3:B9)</f>
        <v>32569.599999999999</v>
      </c>
      <c r="C14" s="29">
        <f>SUM(C3:C9)</f>
        <v>40610.04</v>
      </c>
      <c r="D14" s="13">
        <f>SUM(D3:D9)</f>
        <v>30022.646153846152</v>
      </c>
    </row>
    <row r="15" spans="1:12" x14ac:dyDescent="0.35">
      <c r="A15" s="5" t="s">
        <v>104</v>
      </c>
      <c r="B15" s="30" t="s">
        <v>106</v>
      </c>
      <c r="C15" s="30" t="s">
        <v>106</v>
      </c>
      <c r="D15" s="14"/>
    </row>
    <row r="16" spans="1:12" x14ac:dyDescent="0.35">
      <c r="A16" s="18" t="s">
        <v>0</v>
      </c>
      <c r="B16" s="34">
        <v>3000</v>
      </c>
      <c r="C16" s="34">
        <v>3000</v>
      </c>
      <c r="D16" s="15"/>
    </row>
    <row r="17" spans="1:5" x14ac:dyDescent="0.35">
      <c r="A17" s="18" t="s">
        <v>124</v>
      </c>
      <c r="B17" s="34">
        <v>500</v>
      </c>
      <c r="C17" s="34">
        <v>500</v>
      </c>
      <c r="D17" s="45"/>
    </row>
    <row r="18" spans="1:5" x14ac:dyDescent="0.35">
      <c r="A18" s="18" t="s">
        <v>133</v>
      </c>
      <c r="B18" s="34">
        <v>4000</v>
      </c>
      <c r="C18" s="34">
        <v>4000</v>
      </c>
      <c r="D18" s="16"/>
    </row>
    <row r="19" spans="1:5" hidden="1" x14ac:dyDescent="0.35">
      <c r="A19" s="43" t="s">
        <v>17</v>
      </c>
      <c r="B19" s="31">
        <f>SUM(B14:B18)</f>
        <v>40069.599999999999</v>
      </c>
      <c r="C19" s="31">
        <f>SUM(C14:C18)</f>
        <v>48110.04</v>
      </c>
      <c r="D19" s="8"/>
    </row>
    <row r="20" spans="1:5" x14ac:dyDescent="0.35">
      <c r="A20" s="5" t="s">
        <v>25</v>
      </c>
      <c r="B20" s="28" t="s">
        <v>105</v>
      </c>
      <c r="C20" s="28" t="s">
        <v>105</v>
      </c>
      <c r="D20" s="8"/>
    </row>
    <row r="21" spans="1:5" x14ac:dyDescent="0.35">
      <c r="A21" s="18" t="s">
        <v>135</v>
      </c>
      <c r="B21" s="34">
        <v>4020</v>
      </c>
      <c r="C21" s="34">
        <f>3000*1.34</f>
        <v>4020.0000000000005</v>
      </c>
      <c r="D21" s="12"/>
    </row>
    <row r="22" spans="1:5" x14ac:dyDescent="0.35">
      <c r="A22" s="18" t="s">
        <v>136</v>
      </c>
      <c r="B22" s="38">
        <v>6073</v>
      </c>
      <c r="C22" s="38">
        <f>4532*1.34</f>
        <v>6072.88</v>
      </c>
      <c r="D22" s="12"/>
    </row>
    <row r="23" spans="1:5" x14ac:dyDescent="0.35">
      <c r="A23" s="18" t="s">
        <v>141</v>
      </c>
      <c r="B23" s="38">
        <v>7591</v>
      </c>
      <c r="C23" s="38">
        <f>5665*1.34</f>
        <v>7591.1</v>
      </c>
      <c r="D23" s="12"/>
    </row>
    <row r="24" spans="1:5" x14ac:dyDescent="0.35">
      <c r="A24" s="18" t="s">
        <v>142</v>
      </c>
      <c r="B24" s="38">
        <v>737</v>
      </c>
      <c r="C24" s="38">
        <f>550*1.34</f>
        <v>737</v>
      </c>
      <c r="D24" s="12"/>
    </row>
    <row r="25" spans="1:5" x14ac:dyDescent="0.35">
      <c r="A25" s="18" t="s">
        <v>143</v>
      </c>
      <c r="B25" s="38">
        <v>3350</v>
      </c>
      <c r="C25" s="38">
        <f>2500*1.34</f>
        <v>3350</v>
      </c>
      <c r="D25" s="12"/>
    </row>
    <row r="26" spans="1:5" x14ac:dyDescent="0.35">
      <c r="A26" s="18" t="s">
        <v>144</v>
      </c>
      <c r="B26" s="38">
        <v>2680</v>
      </c>
      <c r="C26" s="38">
        <f>2000*1.34</f>
        <v>2680</v>
      </c>
      <c r="D26" s="12"/>
    </row>
    <row r="27" spans="1:5" ht="18.5" x14ac:dyDescent="0.45">
      <c r="A27" s="17" t="s">
        <v>98</v>
      </c>
      <c r="B27" s="26" t="s">
        <v>111</v>
      </c>
      <c r="C27" s="27" t="s">
        <v>112</v>
      </c>
    </row>
    <row r="28" spans="1:5" s="3" customFormat="1" x14ac:dyDescent="0.35">
      <c r="A28" s="5" t="s">
        <v>137</v>
      </c>
      <c r="B28" s="32" t="s">
        <v>105</v>
      </c>
      <c r="C28" s="32" t="s">
        <v>105</v>
      </c>
    </row>
    <row r="29" spans="1:5" x14ac:dyDescent="0.35">
      <c r="A29" s="18" t="s">
        <v>4</v>
      </c>
      <c r="B29" s="34">
        <v>4690</v>
      </c>
      <c r="C29" s="34">
        <v>4690</v>
      </c>
      <c r="D29" s="9"/>
      <c r="E29" s="6"/>
    </row>
    <row r="30" spans="1:5" x14ac:dyDescent="0.35">
      <c r="A30" s="18" t="s">
        <v>5</v>
      </c>
      <c r="B30" s="34">
        <v>2680</v>
      </c>
      <c r="C30" s="34">
        <v>2800</v>
      </c>
      <c r="D30" s="9"/>
      <c r="E30" s="6"/>
    </row>
    <row r="31" spans="1:5" x14ac:dyDescent="0.35">
      <c r="A31" s="18" t="s">
        <v>7</v>
      </c>
      <c r="B31" s="34">
        <v>670</v>
      </c>
      <c r="C31" s="34">
        <v>670</v>
      </c>
      <c r="D31" s="9"/>
      <c r="E31" s="6"/>
    </row>
    <row r="32" spans="1:5" x14ac:dyDescent="0.35">
      <c r="A32" s="25" t="s">
        <v>145</v>
      </c>
      <c r="B32" s="34">
        <v>2010</v>
      </c>
      <c r="C32" s="34">
        <v>4020</v>
      </c>
      <c r="D32" s="9"/>
      <c r="E32" s="6"/>
    </row>
    <row r="33" spans="1:5" x14ac:dyDescent="0.35">
      <c r="A33" s="25" t="s">
        <v>146</v>
      </c>
      <c r="B33" s="34">
        <v>603</v>
      </c>
      <c r="C33" s="34">
        <v>3015</v>
      </c>
      <c r="D33" s="9"/>
      <c r="E33" s="6"/>
    </row>
    <row r="34" spans="1:5" x14ac:dyDescent="0.35">
      <c r="A34" s="25" t="s">
        <v>147</v>
      </c>
      <c r="B34" s="34">
        <v>469</v>
      </c>
      <c r="C34" s="34">
        <v>2345</v>
      </c>
      <c r="D34" s="9"/>
      <c r="E34" s="6"/>
    </row>
    <row r="35" spans="1:5" x14ac:dyDescent="0.35">
      <c r="A35" s="25" t="s">
        <v>148</v>
      </c>
      <c r="B35" s="34">
        <v>335</v>
      </c>
      <c r="C35" s="34">
        <v>1675</v>
      </c>
      <c r="D35" s="9"/>
      <c r="E35" s="6"/>
    </row>
    <row r="36" spans="1:5" hidden="1" x14ac:dyDescent="0.35">
      <c r="A36" s="48" t="s">
        <v>11</v>
      </c>
      <c r="B36" s="33"/>
      <c r="C36" s="33"/>
      <c r="D36" s="9"/>
      <c r="E36" s="7"/>
    </row>
    <row r="37" spans="1:5" x14ac:dyDescent="0.35">
      <c r="A37" s="49" t="s">
        <v>125</v>
      </c>
      <c r="B37" s="30" t="s">
        <v>106</v>
      </c>
      <c r="C37" s="30" t="s">
        <v>106</v>
      </c>
      <c r="D37" s="14"/>
    </row>
    <row r="38" spans="1:5" x14ac:dyDescent="0.35">
      <c r="A38" s="18" t="s">
        <v>126</v>
      </c>
      <c r="B38" s="34">
        <v>1500</v>
      </c>
      <c r="C38" s="34">
        <v>1500</v>
      </c>
      <c r="D38" s="46"/>
    </row>
    <row r="39" spans="1:5" x14ac:dyDescent="0.35">
      <c r="A39" s="18" t="s">
        <v>127</v>
      </c>
      <c r="B39" s="34">
        <v>750</v>
      </c>
      <c r="C39" s="34">
        <v>750</v>
      </c>
      <c r="D39" s="46"/>
    </row>
    <row r="40" spans="1:5" x14ac:dyDescent="0.35">
      <c r="A40" s="18" t="s">
        <v>128</v>
      </c>
      <c r="B40" s="34">
        <v>250</v>
      </c>
      <c r="C40" s="34">
        <v>250</v>
      </c>
      <c r="D40" s="9"/>
      <c r="E40" s="6"/>
    </row>
    <row r="41" spans="1:5" x14ac:dyDescent="0.35">
      <c r="A41" s="18" t="s">
        <v>180</v>
      </c>
      <c r="B41" s="34">
        <v>1500</v>
      </c>
      <c r="C41" s="34">
        <v>1500</v>
      </c>
      <c r="D41" s="45"/>
    </row>
    <row r="42" spans="1:5" ht="7.25" customHeight="1" x14ac:dyDescent="0.35">
      <c r="A42" s="18"/>
      <c r="B42" s="34"/>
      <c r="C42" s="34"/>
      <c r="D42" s="9"/>
      <c r="E42" s="6"/>
    </row>
    <row r="43" spans="1:5" s="3" customFormat="1" ht="18.5" x14ac:dyDescent="0.45">
      <c r="A43" s="17" t="s">
        <v>129</v>
      </c>
      <c r="B43" s="41" t="s">
        <v>111</v>
      </c>
      <c r="C43" s="41" t="s">
        <v>112</v>
      </c>
    </row>
    <row r="44" spans="1:5" x14ac:dyDescent="0.35">
      <c r="A44" s="18" t="s">
        <v>18</v>
      </c>
      <c r="B44" s="34">
        <f>1500*1.34</f>
        <v>2010.0000000000002</v>
      </c>
      <c r="C44" s="34">
        <v>2680</v>
      </c>
      <c r="E44" s="1"/>
    </row>
    <row r="45" spans="1:5" x14ac:dyDescent="0.35">
      <c r="A45" s="18" t="s">
        <v>1</v>
      </c>
      <c r="B45" s="34">
        <v>2010</v>
      </c>
      <c r="C45" s="34">
        <v>3350</v>
      </c>
      <c r="E45" s="1"/>
    </row>
    <row r="46" spans="1:5" x14ac:dyDescent="0.35">
      <c r="A46" s="18" t="s">
        <v>2</v>
      </c>
      <c r="B46" s="34">
        <v>2010</v>
      </c>
      <c r="C46" s="34">
        <v>2680</v>
      </c>
      <c r="E46" s="1"/>
    </row>
    <row r="47" spans="1:5" x14ac:dyDescent="0.35">
      <c r="A47" t="s">
        <v>96</v>
      </c>
      <c r="B47" s="34">
        <v>1340</v>
      </c>
      <c r="C47" s="34">
        <v>1340</v>
      </c>
    </row>
    <row r="48" spans="1:5" x14ac:dyDescent="0.35">
      <c r="A48" s="18" t="s">
        <v>15</v>
      </c>
      <c r="B48" s="34">
        <v>268</v>
      </c>
      <c r="C48" s="34">
        <v>268</v>
      </c>
      <c r="E48" s="4"/>
    </row>
    <row r="49" spans="1:5" x14ac:dyDescent="0.35">
      <c r="A49" s="18" t="s">
        <v>9</v>
      </c>
      <c r="B49" s="34">
        <v>804</v>
      </c>
      <c r="C49" s="34">
        <v>1340</v>
      </c>
      <c r="D49" s="9"/>
      <c r="E49" s="6"/>
    </row>
    <row r="50" spans="1:5" x14ac:dyDescent="0.35">
      <c r="A50" s="18" t="s">
        <v>159</v>
      </c>
      <c r="B50" s="34">
        <v>670</v>
      </c>
      <c r="C50" s="34">
        <v>670</v>
      </c>
      <c r="D50" s="9"/>
      <c r="E50" s="4"/>
    </row>
    <row r="51" spans="1:5" x14ac:dyDescent="0.35">
      <c r="A51" s="25" t="s">
        <v>149</v>
      </c>
      <c r="B51" s="34">
        <v>1340</v>
      </c>
      <c r="C51" s="34">
        <v>1340</v>
      </c>
      <c r="D51" s="9"/>
      <c r="E51" s="6"/>
    </row>
    <row r="52" spans="1:5" x14ac:dyDescent="0.35">
      <c r="A52" s="18" t="s">
        <v>10</v>
      </c>
      <c r="B52" s="34">
        <v>670</v>
      </c>
      <c r="C52" s="34">
        <v>670</v>
      </c>
      <c r="D52" s="9"/>
      <c r="E52" s="4"/>
    </row>
    <row r="53" spans="1:5" x14ac:dyDescent="0.35">
      <c r="A53" s="18" t="s">
        <v>150</v>
      </c>
      <c r="B53" s="34">
        <v>2010</v>
      </c>
      <c r="C53" s="34">
        <v>2010</v>
      </c>
      <c r="D53" s="9"/>
      <c r="E53" s="4"/>
    </row>
    <row r="54" spans="1:5" x14ac:dyDescent="0.35">
      <c r="A54" s="25" t="s">
        <v>151</v>
      </c>
      <c r="B54" s="34">
        <v>469</v>
      </c>
      <c r="C54" s="34">
        <v>469</v>
      </c>
      <c r="D54" s="9"/>
      <c r="E54" s="4"/>
    </row>
    <row r="55" spans="1:5" x14ac:dyDescent="0.35">
      <c r="A55" s="18" t="s">
        <v>152</v>
      </c>
      <c r="B55" s="34">
        <v>3350</v>
      </c>
      <c r="C55" s="34">
        <v>3350</v>
      </c>
      <c r="D55" s="9"/>
      <c r="E55" s="4"/>
    </row>
    <row r="56" spans="1:5" x14ac:dyDescent="0.35">
      <c r="A56" s="18" t="s">
        <v>153</v>
      </c>
      <c r="B56" s="34">
        <v>4020</v>
      </c>
      <c r="C56" s="34">
        <v>4020</v>
      </c>
      <c r="D56" s="9"/>
      <c r="E56" s="4"/>
    </row>
    <row r="57" spans="1:5" x14ac:dyDescent="0.35">
      <c r="A57" s="50" t="s">
        <v>165</v>
      </c>
      <c r="B57" s="52">
        <f>130*1.34</f>
        <v>174.20000000000002</v>
      </c>
      <c r="C57" s="52">
        <f>130*1.34</f>
        <v>174.20000000000002</v>
      </c>
      <c r="D57" s="9"/>
      <c r="E57" s="4"/>
    </row>
    <row r="58" spans="1:5" x14ac:dyDescent="0.35">
      <c r="A58" s="18" t="s">
        <v>157</v>
      </c>
      <c r="B58" s="34">
        <f>160*1.34</f>
        <v>214.4</v>
      </c>
      <c r="C58" s="34">
        <f>160*1.34</f>
        <v>214.4</v>
      </c>
      <c r="D58" s="9"/>
      <c r="E58" s="51"/>
    </row>
    <row r="59" spans="1:5" x14ac:dyDescent="0.35">
      <c r="A59" s="18" t="s">
        <v>158</v>
      </c>
      <c r="B59" s="34">
        <f>80*1.34</f>
        <v>107.2</v>
      </c>
      <c r="C59" s="34">
        <f>80*1.34</f>
        <v>107.2</v>
      </c>
      <c r="D59" s="9"/>
      <c r="E59" s="4"/>
    </row>
    <row r="60" spans="1:5" x14ac:dyDescent="0.35">
      <c r="A60" s="18" t="s">
        <v>155</v>
      </c>
      <c r="B60" s="34">
        <f>180*1.34</f>
        <v>241.20000000000002</v>
      </c>
      <c r="C60" s="34">
        <f>180*1.34</f>
        <v>241.20000000000002</v>
      </c>
      <c r="D60" s="9"/>
      <c r="E60" s="51"/>
    </row>
    <row r="61" spans="1:5" x14ac:dyDescent="0.35">
      <c r="A61" s="18" t="s">
        <v>156</v>
      </c>
      <c r="B61" s="34">
        <v>161</v>
      </c>
      <c r="C61" s="34">
        <v>161</v>
      </c>
      <c r="D61" s="9"/>
      <c r="E61" s="4"/>
    </row>
    <row r="62" spans="1:5" x14ac:dyDescent="0.35">
      <c r="A62" s="18" t="s">
        <v>160</v>
      </c>
      <c r="B62" s="34">
        <v>161</v>
      </c>
      <c r="C62" s="34">
        <v>241</v>
      </c>
      <c r="D62" s="9"/>
      <c r="E62" s="4"/>
    </row>
    <row r="63" spans="1:5" x14ac:dyDescent="0.35">
      <c r="A63" s="18" t="s">
        <v>161</v>
      </c>
      <c r="B63" s="34">
        <v>80</v>
      </c>
      <c r="C63" s="34">
        <v>121</v>
      </c>
      <c r="D63" s="9"/>
      <c r="E63" s="4"/>
    </row>
    <row r="64" spans="1:5" x14ac:dyDescent="0.35">
      <c r="A64" s="18" t="s">
        <v>162</v>
      </c>
      <c r="B64" s="34">
        <v>161</v>
      </c>
      <c r="C64" s="34">
        <v>335</v>
      </c>
      <c r="D64" s="9"/>
      <c r="E64" s="4"/>
    </row>
    <row r="65" spans="1:5" x14ac:dyDescent="0.35">
      <c r="A65" s="39" t="s">
        <v>8</v>
      </c>
      <c r="B65" s="34" t="s">
        <v>31</v>
      </c>
      <c r="C65" s="34" t="s">
        <v>31</v>
      </c>
      <c r="D65" s="9"/>
      <c r="E65" s="6"/>
    </row>
    <row r="66" spans="1:5" x14ac:dyDescent="0.35">
      <c r="A66" s="39" t="s">
        <v>163</v>
      </c>
      <c r="B66" s="34">
        <f>1000*1.34</f>
        <v>1340</v>
      </c>
      <c r="C66" s="34">
        <f>1000*1.34</f>
        <v>1340</v>
      </c>
      <c r="D66" s="9"/>
      <c r="E66" s="6"/>
    </row>
    <row r="67" spans="1:5" x14ac:dyDescent="0.35">
      <c r="A67" s="39" t="s">
        <v>164</v>
      </c>
      <c r="B67" s="34">
        <f>4000*1.34</f>
        <v>5360</v>
      </c>
      <c r="C67" s="34">
        <f>4000*1.34</f>
        <v>5360</v>
      </c>
      <c r="D67" s="9"/>
      <c r="E67" s="6"/>
    </row>
    <row r="68" spans="1:5" x14ac:dyDescent="0.35">
      <c r="A68" s="18" t="s">
        <v>93</v>
      </c>
      <c r="B68" s="34" t="s">
        <v>94</v>
      </c>
      <c r="C68" s="34" t="s">
        <v>94</v>
      </c>
      <c r="D68" s="9"/>
      <c r="E68" s="6"/>
    </row>
    <row r="69" spans="1:5" x14ac:dyDescent="0.35">
      <c r="A69" s="18" t="s">
        <v>95</v>
      </c>
      <c r="B69" s="34">
        <v>134</v>
      </c>
      <c r="C69" s="34">
        <v>161</v>
      </c>
      <c r="D69" s="9"/>
      <c r="E69" s="6"/>
    </row>
    <row r="70" spans="1:5" x14ac:dyDescent="0.35">
      <c r="A70" s="18" t="s">
        <v>114</v>
      </c>
      <c r="B70" s="34" t="s">
        <v>31</v>
      </c>
      <c r="C70" s="34" t="s">
        <v>31</v>
      </c>
      <c r="D70" s="9"/>
      <c r="E70" s="6"/>
    </row>
    <row r="71" spans="1:5" x14ac:dyDescent="0.35">
      <c r="A71" s="18" t="s">
        <v>113</v>
      </c>
      <c r="B71" s="34">
        <v>500</v>
      </c>
      <c r="C71" s="34">
        <v>500</v>
      </c>
      <c r="E71" s="1"/>
    </row>
    <row r="72" spans="1:5" x14ac:dyDescent="0.35">
      <c r="A72" s="18" t="s">
        <v>115</v>
      </c>
      <c r="B72" s="34" t="s">
        <v>31</v>
      </c>
      <c r="C72" s="34" t="s">
        <v>31</v>
      </c>
      <c r="E72" s="1"/>
    </row>
    <row r="73" spans="1:5" x14ac:dyDescent="0.35">
      <c r="A73" s="39" t="s">
        <v>6</v>
      </c>
      <c r="B73" s="34" t="s">
        <v>31</v>
      </c>
      <c r="C73" s="34" t="s">
        <v>31</v>
      </c>
    </row>
    <row r="74" spans="1:5" x14ac:dyDescent="0.35">
      <c r="A74" s="5" t="s">
        <v>26</v>
      </c>
      <c r="B74" s="35"/>
      <c r="C74" s="35"/>
    </row>
    <row r="75" spans="1:5" x14ac:dyDescent="0.35">
      <c r="A75" s="40" t="s">
        <v>21</v>
      </c>
      <c r="B75" s="34" t="s">
        <v>31</v>
      </c>
      <c r="C75" s="34" t="s">
        <v>31</v>
      </c>
    </row>
    <row r="76" spans="1:5" x14ac:dyDescent="0.35">
      <c r="A76" s="40" t="s">
        <v>22</v>
      </c>
      <c r="B76" s="34" t="s">
        <v>31</v>
      </c>
      <c r="C76" s="34" t="s">
        <v>31</v>
      </c>
    </row>
    <row r="77" spans="1:5" x14ac:dyDescent="0.35">
      <c r="A77" s="40" t="s">
        <v>107</v>
      </c>
      <c r="B77" s="34" t="s">
        <v>31</v>
      </c>
      <c r="C77" s="34" t="s">
        <v>31</v>
      </c>
    </row>
    <row r="78" spans="1:5" x14ac:dyDescent="0.35">
      <c r="A78" s="40" t="s">
        <v>23</v>
      </c>
      <c r="B78" s="34" t="s">
        <v>31</v>
      </c>
      <c r="C78" s="34" t="s">
        <v>31</v>
      </c>
    </row>
    <row r="79" spans="1:5" x14ac:dyDescent="0.35">
      <c r="A79" s="44" t="s">
        <v>154</v>
      </c>
      <c r="B79" s="34" t="s">
        <v>31</v>
      </c>
      <c r="C79" s="34" t="s">
        <v>31</v>
      </c>
    </row>
  </sheetData>
  <sheetProtection algorithmName="SHA-512" hashValue="wb1JffGTWBJUHVIccXT7Bu3xHOehAEGO2p0g8TAchgTgU8wZ+H65QnLtXatqiCbQpIQQKoMyTkqr42dPrI9pZg==" saltValue="yqBW3fO8IcsBjfTc2dbirA==" spinCount="100000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226A58-0D1F-4889-8D58-435DE5FF3452}">
  <dimension ref="A1:B11"/>
  <sheetViews>
    <sheetView workbookViewId="0">
      <selection activeCell="C42" sqref="C42"/>
    </sheetView>
  </sheetViews>
  <sheetFormatPr defaultRowHeight="14.5" x14ac:dyDescent="0.35"/>
  <cols>
    <col min="1" max="1" width="45.36328125" bestFit="1" customWidth="1"/>
    <col min="2" max="2" width="13.6328125" customWidth="1"/>
  </cols>
  <sheetData>
    <row r="1" spans="1:2" x14ac:dyDescent="0.35">
      <c r="A1" s="3" t="s">
        <v>102</v>
      </c>
    </row>
    <row r="2" spans="1:2" x14ac:dyDescent="0.35">
      <c r="A2" s="3"/>
    </row>
    <row r="3" spans="1:2" x14ac:dyDescent="0.35">
      <c r="A3" s="42" t="s">
        <v>119</v>
      </c>
      <c r="B3" s="24" t="s">
        <v>118</v>
      </c>
    </row>
    <row r="4" spans="1:2" x14ac:dyDescent="0.35">
      <c r="A4" s="21" t="s">
        <v>110</v>
      </c>
      <c r="B4" s="22">
        <v>125</v>
      </c>
    </row>
    <row r="5" spans="1:2" x14ac:dyDescent="0.35">
      <c r="A5" s="21" t="s">
        <v>40</v>
      </c>
      <c r="B5" s="22">
        <v>65</v>
      </c>
    </row>
    <row r="6" spans="1:2" x14ac:dyDescent="0.35">
      <c r="A6" s="21" t="s">
        <v>122</v>
      </c>
      <c r="B6" s="22">
        <v>90</v>
      </c>
    </row>
    <row r="7" spans="1:2" x14ac:dyDescent="0.35">
      <c r="A7" s="21" t="s">
        <v>117</v>
      </c>
      <c r="B7" s="22">
        <v>65</v>
      </c>
    </row>
    <row r="8" spans="1:2" x14ac:dyDescent="0.35">
      <c r="A8" s="21" t="s">
        <v>120</v>
      </c>
      <c r="B8" s="22">
        <f>200*1.3*1.3</f>
        <v>338</v>
      </c>
    </row>
    <row r="9" spans="1:2" x14ac:dyDescent="0.35">
      <c r="A9" s="21" t="s">
        <v>116</v>
      </c>
      <c r="B9" s="22">
        <f>150*1.3*1.3</f>
        <v>253.5</v>
      </c>
    </row>
    <row r="10" spans="1:2" x14ac:dyDescent="0.35">
      <c r="A10" s="21" t="s">
        <v>121</v>
      </c>
      <c r="B10" s="22">
        <f>125*1.3*1.3</f>
        <v>211.25</v>
      </c>
    </row>
    <row r="11" spans="1:2" x14ac:dyDescent="0.35">
      <c r="A11" s="21" t="s">
        <v>42</v>
      </c>
      <c r="B11" s="22">
        <f>100*1.3*1.3</f>
        <v>169</v>
      </c>
    </row>
  </sheetData>
  <sheetProtection algorithmName="SHA-512" hashValue="xmPAIJ2Tf8TOSYEPYbiuF7yVixthESMye9+eaHRawhIiuvmykqwhDUE7S8NolBWAd85B9BSGGtSjcqMJtF05JA==" saltValue="ZvVfgqlI1le7J9Yn4sn1/Q==" spinCount="100000" sheet="1" objects="1" scenarios="1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8A3C2-AA45-4DD3-BB5A-EF54702C5F25}">
  <dimension ref="A1:L8"/>
  <sheetViews>
    <sheetView workbookViewId="0">
      <selection activeCell="C42" sqref="C42"/>
    </sheetView>
  </sheetViews>
  <sheetFormatPr defaultRowHeight="14.5" x14ac:dyDescent="0.35"/>
  <cols>
    <col min="1" max="1" width="45.36328125" bestFit="1" customWidth="1"/>
    <col min="2" max="2" width="8" style="23" bestFit="1" customWidth="1"/>
    <col min="3" max="3" width="12.36328125" style="23" customWidth="1"/>
    <col min="4" max="4" width="4.08984375" customWidth="1"/>
    <col min="6" max="6" width="13.6328125" customWidth="1"/>
    <col min="7" max="7" width="8" bestFit="1" customWidth="1"/>
    <col min="9" max="9" width="13.6328125" customWidth="1"/>
    <col min="12" max="12" width="13.6328125" customWidth="1"/>
  </cols>
  <sheetData>
    <row r="1" spans="1:12" x14ac:dyDescent="0.35">
      <c r="A1" s="3" t="s">
        <v>102</v>
      </c>
      <c r="B1" s="25" t="s">
        <v>101</v>
      </c>
      <c r="C1" s="25"/>
      <c r="E1" t="s">
        <v>108</v>
      </c>
      <c r="H1" t="s">
        <v>103</v>
      </c>
      <c r="K1" t="s">
        <v>109</v>
      </c>
    </row>
    <row r="2" spans="1:12" x14ac:dyDescent="0.35">
      <c r="A2" s="19"/>
      <c r="B2" s="24" t="s">
        <v>99</v>
      </c>
      <c r="C2" s="24" t="s">
        <v>100</v>
      </c>
      <c r="E2" s="24" t="s">
        <v>99</v>
      </c>
      <c r="F2" s="24" t="s">
        <v>100</v>
      </c>
      <c r="H2" s="24" t="s">
        <v>99</v>
      </c>
      <c r="I2" s="24" t="s">
        <v>100</v>
      </c>
      <c r="K2" s="24" t="s">
        <v>99</v>
      </c>
      <c r="L2" s="24" t="s">
        <v>100</v>
      </c>
    </row>
    <row r="3" spans="1:12" x14ac:dyDescent="0.35">
      <c r="A3" s="21" t="s">
        <v>110</v>
      </c>
      <c r="B3" s="22">
        <v>219.4</v>
      </c>
      <c r="C3" s="22">
        <f>B3/1.35</f>
        <v>162.5185185185185</v>
      </c>
      <c r="D3" s="20"/>
      <c r="E3" s="22">
        <f>F3*1.35</f>
        <v>168.75</v>
      </c>
      <c r="F3" s="22">
        <v>125</v>
      </c>
      <c r="H3" s="22">
        <f>I3*1.35</f>
        <v>81</v>
      </c>
      <c r="I3" s="22">
        <v>60</v>
      </c>
      <c r="K3" s="22">
        <f>150*1.35</f>
        <v>202.5</v>
      </c>
      <c r="L3" s="22">
        <f>K3/1.35</f>
        <v>150</v>
      </c>
    </row>
    <row r="4" spans="1:12" x14ac:dyDescent="0.35">
      <c r="A4" s="21" t="s">
        <v>40</v>
      </c>
      <c r="B4" s="22">
        <v>215.51</v>
      </c>
      <c r="C4" s="22">
        <f>B4/1.35</f>
        <v>159.63703703703703</v>
      </c>
      <c r="D4" s="20"/>
      <c r="E4" s="22">
        <f>F4*1.35</f>
        <v>87.75</v>
      </c>
      <c r="F4" s="22">
        <v>65</v>
      </c>
      <c r="H4" s="22">
        <f>I4*1.35</f>
        <v>60.750000000000007</v>
      </c>
      <c r="I4" s="22">
        <v>45</v>
      </c>
      <c r="K4" s="22"/>
      <c r="L4" s="22"/>
    </row>
    <row r="5" spans="1:12" x14ac:dyDescent="0.35">
      <c r="A5" s="21" t="s">
        <v>68</v>
      </c>
      <c r="B5" s="22">
        <v>98.95</v>
      </c>
      <c r="C5" s="22">
        <f>B5/1.35</f>
        <v>73.296296296296291</v>
      </c>
      <c r="D5" s="20"/>
      <c r="E5" s="22">
        <f>90*1.35</f>
        <v>121.50000000000001</v>
      </c>
      <c r="F5" s="22">
        <f>E5/1.35</f>
        <v>90</v>
      </c>
      <c r="H5" s="22">
        <f>I5*1.35</f>
        <v>60.750000000000007</v>
      </c>
      <c r="I5" s="22">
        <v>45</v>
      </c>
      <c r="K5" s="22"/>
      <c r="L5" s="22"/>
    </row>
    <row r="6" spans="1:12" x14ac:dyDescent="0.35">
      <c r="A6" s="21" t="s">
        <v>49</v>
      </c>
      <c r="B6" s="22">
        <v>468.68</v>
      </c>
      <c r="C6" s="22">
        <f>B6/1.35</f>
        <v>347.17037037037034</v>
      </c>
      <c r="E6" s="22">
        <f>250*1.35</f>
        <v>337.5</v>
      </c>
      <c r="F6" s="22">
        <f>E6/1.35</f>
        <v>249.99999999999997</v>
      </c>
      <c r="H6" s="22"/>
      <c r="I6" s="22"/>
      <c r="K6" s="22">
        <f>250*1.35</f>
        <v>337.5</v>
      </c>
      <c r="L6" s="22">
        <f>K6/1.35</f>
        <v>249.99999999999997</v>
      </c>
    </row>
    <row r="8" spans="1:12" x14ac:dyDescent="0.35">
      <c r="B8"/>
      <c r="C8"/>
    </row>
  </sheetData>
  <sheetProtection algorithmName="SHA-512" hashValue="Pif/XjR8t/HDwLI1jAbTYf6mRmKLBHXXkobCA1cw7pvBWAosveN8MBFlksQXNBjdkkaeoXFqnQvprpBm+2rQ4Q==" saltValue="wnTJzbMN2NFOoVrtYErV3A==" spinCount="100000" sheet="1" objects="1" scenarios="1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8B1DA6-1520-4E57-AF5F-0DC7945BCCC1}">
  <dimension ref="A1:L66"/>
  <sheetViews>
    <sheetView workbookViewId="0">
      <selection activeCell="C42" sqref="C42"/>
    </sheetView>
  </sheetViews>
  <sheetFormatPr defaultRowHeight="14.5" x14ac:dyDescent="0.35"/>
  <cols>
    <col min="1" max="1" width="45.36328125" bestFit="1" customWidth="1"/>
    <col min="2" max="2" width="8" style="23" bestFit="1" customWidth="1"/>
    <col min="3" max="3" width="12.36328125" style="23" customWidth="1"/>
    <col min="4" max="4" width="4.08984375" customWidth="1"/>
    <col min="6" max="6" width="13.6328125" customWidth="1"/>
    <col min="7" max="7" width="8" bestFit="1" customWidth="1"/>
    <col min="9" max="9" width="13.6328125" customWidth="1"/>
    <col min="12" max="12" width="13.6328125" customWidth="1"/>
  </cols>
  <sheetData>
    <row r="1" spans="1:12" x14ac:dyDescent="0.35">
      <c r="A1" s="3" t="s">
        <v>102</v>
      </c>
      <c r="B1" s="25" t="s">
        <v>101</v>
      </c>
      <c r="C1" s="25"/>
      <c r="E1" t="s">
        <v>108</v>
      </c>
      <c r="H1" t="s">
        <v>103</v>
      </c>
      <c r="K1" t="s">
        <v>109</v>
      </c>
    </row>
    <row r="2" spans="1:12" x14ac:dyDescent="0.35">
      <c r="A2" s="19"/>
      <c r="B2" s="24" t="s">
        <v>99</v>
      </c>
      <c r="C2" s="24" t="s">
        <v>100</v>
      </c>
      <c r="E2" s="24" t="s">
        <v>99</v>
      </c>
      <c r="F2" s="24" t="s">
        <v>100</v>
      </c>
      <c r="H2" s="24" t="s">
        <v>99</v>
      </c>
      <c r="I2" s="24" t="s">
        <v>100</v>
      </c>
      <c r="K2" s="24" t="s">
        <v>99</v>
      </c>
      <c r="L2" s="24" t="s">
        <v>100</v>
      </c>
    </row>
    <row r="3" spans="1:12" x14ac:dyDescent="0.35">
      <c r="A3" s="21" t="s">
        <v>110</v>
      </c>
      <c r="B3" s="22">
        <v>219.4</v>
      </c>
      <c r="C3" s="22">
        <f>B3/1.35</f>
        <v>162.5185185185185</v>
      </c>
      <c r="D3" s="20"/>
      <c r="E3" s="22">
        <f>F3*1.35</f>
        <v>168.75</v>
      </c>
      <c r="F3" s="22">
        <v>125</v>
      </c>
      <c r="H3" s="22">
        <f>I3*1.35</f>
        <v>81</v>
      </c>
      <c r="I3" s="22">
        <v>60</v>
      </c>
      <c r="K3" s="22">
        <f>150*1.35</f>
        <v>202.5</v>
      </c>
      <c r="L3" s="22">
        <f>K3/1.35</f>
        <v>150</v>
      </c>
    </row>
    <row r="4" spans="1:12" x14ac:dyDescent="0.35">
      <c r="A4" s="21" t="s">
        <v>40</v>
      </c>
      <c r="B4" s="22">
        <v>215.51</v>
      </c>
      <c r="C4" s="22">
        <f>B4/1.35</f>
        <v>159.63703703703703</v>
      </c>
      <c r="D4" s="20"/>
      <c r="E4" s="22">
        <f>F4*1.35</f>
        <v>87.75</v>
      </c>
      <c r="F4" s="22">
        <v>65</v>
      </c>
      <c r="H4" s="22">
        <f>I4*1.35</f>
        <v>60.750000000000007</v>
      </c>
      <c r="I4" s="22">
        <v>45</v>
      </c>
      <c r="K4" s="22"/>
      <c r="L4" s="22"/>
    </row>
    <row r="5" spans="1:12" x14ac:dyDescent="0.35">
      <c r="A5" s="21" t="s">
        <v>68</v>
      </c>
      <c r="B5" s="22">
        <v>98.95</v>
      </c>
      <c r="C5" s="22">
        <f>B5/1.35</f>
        <v>73.296296296296291</v>
      </c>
      <c r="D5" s="20"/>
      <c r="E5" s="22">
        <f>90*1.35</f>
        <v>121.50000000000001</v>
      </c>
      <c r="F5" s="22">
        <f>E5/1.35</f>
        <v>90</v>
      </c>
      <c r="H5" s="22">
        <f>I5*1.35</f>
        <v>60.750000000000007</v>
      </c>
      <c r="I5" s="22">
        <v>45</v>
      </c>
      <c r="K5" s="22"/>
      <c r="L5" s="22"/>
    </row>
    <row r="6" spans="1:12" x14ac:dyDescent="0.35">
      <c r="A6" s="21" t="s">
        <v>49</v>
      </c>
      <c r="B6" s="22">
        <v>468.68</v>
      </c>
      <c r="C6" s="22">
        <f>B6/1.35</f>
        <v>347.17037037037034</v>
      </c>
      <c r="E6" s="22">
        <f>250*1.35</f>
        <v>337.5</v>
      </c>
      <c r="F6" s="22">
        <f>E6/1.35</f>
        <v>249.99999999999997</v>
      </c>
      <c r="H6" s="22"/>
      <c r="I6" s="22"/>
      <c r="K6" s="22">
        <f>250*1.35</f>
        <v>337.5</v>
      </c>
      <c r="L6" s="22">
        <f>K6/1.35</f>
        <v>249.99999999999997</v>
      </c>
    </row>
    <row r="8" spans="1:12" x14ac:dyDescent="0.35">
      <c r="B8"/>
      <c r="C8"/>
    </row>
    <row r="9" spans="1:12" x14ac:dyDescent="0.35">
      <c r="A9" s="21" t="s">
        <v>32</v>
      </c>
      <c r="B9" s="22">
        <v>312.31</v>
      </c>
      <c r="C9" s="22">
        <f t="shared" ref="C9:C66" si="0">B9/1.35</f>
        <v>231.34074074074073</v>
      </c>
      <c r="D9" s="20"/>
      <c r="E9" s="37"/>
      <c r="F9" s="37"/>
      <c r="H9" s="37"/>
      <c r="I9" s="37"/>
      <c r="K9" s="37"/>
      <c r="L9" s="37"/>
    </row>
    <row r="10" spans="1:12" x14ac:dyDescent="0.35">
      <c r="A10" s="21" t="s">
        <v>34</v>
      </c>
      <c r="B10" s="22">
        <v>237.59</v>
      </c>
      <c r="C10" s="22">
        <f t="shared" si="0"/>
        <v>175.99259259259259</v>
      </c>
      <c r="D10" s="20"/>
      <c r="E10" s="37"/>
      <c r="F10" s="37"/>
      <c r="H10" s="37"/>
      <c r="I10" s="37"/>
      <c r="K10" s="37"/>
      <c r="L10" s="37"/>
    </row>
    <row r="11" spans="1:12" x14ac:dyDescent="0.35">
      <c r="A11" s="21" t="s">
        <v>37</v>
      </c>
      <c r="B11" s="22">
        <v>171.15</v>
      </c>
      <c r="C11" s="22">
        <f t="shared" si="0"/>
        <v>126.77777777777777</v>
      </c>
      <c r="D11" s="20"/>
      <c r="E11" s="37"/>
      <c r="F11" s="37"/>
      <c r="H11" s="37"/>
      <c r="I11" s="37"/>
      <c r="K11" s="37"/>
      <c r="L11" s="37"/>
    </row>
    <row r="12" spans="1:12" x14ac:dyDescent="0.35">
      <c r="A12" s="21" t="s">
        <v>38</v>
      </c>
      <c r="B12" s="22">
        <v>157.47999999999999</v>
      </c>
      <c r="C12" s="22">
        <f t="shared" si="0"/>
        <v>116.65185185185183</v>
      </c>
      <c r="D12" s="20"/>
      <c r="E12" s="37"/>
      <c r="F12" s="37"/>
      <c r="H12" s="37"/>
      <c r="I12" s="37"/>
      <c r="K12" s="37"/>
      <c r="L12" s="37"/>
    </row>
    <row r="13" spans="1:12" x14ac:dyDescent="0.35">
      <c r="A13" s="21" t="s">
        <v>41</v>
      </c>
      <c r="B13" s="22">
        <v>240.45</v>
      </c>
      <c r="C13" s="22">
        <f t="shared" si="0"/>
        <v>178.11111111111109</v>
      </c>
      <c r="D13" s="20"/>
      <c r="E13" s="37"/>
      <c r="F13" s="37"/>
      <c r="H13" s="37"/>
      <c r="I13" s="37"/>
      <c r="K13" s="37"/>
      <c r="L13" s="37"/>
    </row>
    <row r="14" spans="1:12" x14ac:dyDescent="0.35">
      <c r="A14" s="21" t="s">
        <v>42</v>
      </c>
      <c r="B14" s="22">
        <v>228.79</v>
      </c>
      <c r="C14" s="22">
        <f t="shared" si="0"/>
        <v>169.47407407407405</v>
      </c>
      <c r="D14" s="20"/>
      <c r="E14" s="37"/>
      <c r="F14" s="37"/>
      <c r="H14" s="37"/>
      <c r="I14" s="37"/>
      <c r="K14" s="37"/>
      <c r="L14" s="37"/>
    </row>
    <row r="15" spans="1:12" x14ac:dyDescent="0.35">
      <c r="A15" s="21" t="s">
        <v>44</v>
      </c>
      <c r="B15" s="22">
        <v>224.15</v>
      </c>
      <c r="C15" s="22">
        <f t="shared" si="0"/>
        <v>166.03703703703704</v>
      </c>
      <c r="D15" s="20"/>
      <c r="E15" s="37"/>
      <c r="F15" s="37"/>
      <c r="H15" s="37"/>
      <c r="I15" s="37"/>
      <c r="K15" s="37"/>
      <c r="L15" s="37"/>
    </row>
    <row r="16" spans="1:12" x14ac:dyDescent="0.35">
      <c r="A16" s="21" t="s">
        <v>46</v>
      </c>
      <c r="B16" s="22">
        <v>469.67</v>
      </c>
      <c r="C16" s="22">
        <f t="shared" si="0"/>
        <v>347.90370370370368</v>
      </c>
      <c r="D16" s="20"/>
      <c r="E16" s="37"/>
      <c r="F16" s="37"/>
      <c r="H16" s="37"/>
      <c r="I16" s="37"/>
      <c r="K16" s="37"/>
      <c r="L16" s="37"/>
    </row>
    <row r="17" spans="1:12" x14ac:dyDescent="0.35">
      <c r="A17" s="21" t="s">
        <v>48</v>
      </c>
      <c r="B17" s="22">
        <v>469.67</v>
      </c>
      <c r="C17" s="22">
        <f t="shared" si="0"/>
        <v>347.90370370370368</v>
      </c>
      <c r="D17" s="20"/>
      <c r="E17" s="37"/>
      <c r="F17" s="37"/>
      <c r="H17" s="37"/>
      <c r="I17" s="37"/>
      <c r="K17" s="37"/>
      <c r="L17" s="37"/>
    </row>
    <row r="18" spans="1:12" x14ac:dyDescent="0.35">
      <c r="A18" s="21" t="s">
        <v>50</v>
      </c>
      <c r="B18" s="22">
        <v>146.29</v>
      </c>
      <c r="C18" s="22">
        <f t="shared" si="0"/>
        <v>108.36296296296295</v>
      </c>
      <c r="D18" s="20"/>
      <c r="E18" s="37"/>
      <c r="F18" s="37"/>
      <c r="H18" s="37"/>
      <c r="I18" s="37"/>
      <c r="K18" s="37"/>
      <c r="L18" s="37"/>
    </row>
    <row r="19" spans="1:12" x14ac:dyDescent="0.35">
      <c r="A19" s="21" t="s">
        <v>52</v>
      </c>
      <c r="B19" s="22">
        <v>179.3</v>
      </c>
      <c r="C19" s="22">
        <f t="shared" si="0"/>
        <v>132.81481481481481</v>
      </c>
      <c r="D19" s="20"/>
      <c r="E19" s="37"/>
      <c r="F19" s="37"/>
      <c r="H19" s="37"/>
      <c r="I19" s="37"/>
      <c r="K19" s="37"/>
      <c r="L19" s="37"/>
    </row>
    <row r="20" spans="1:12" x14ac:dyDescent="0.35">
      <c r="A20" s="21" t="s">
        <v>54</v>
      </c>
      <c r="B20" s="22">
        <v>170.15</v>
      </c>
      <c r="C20" s="22">
        <f t="shared" si="0"/>
        <v>126.03703703703704</v>
      </c>
      <c r="D20" s="20"/>
      <c r="E20" s="37"/>
      <c r="F20" s="37"/>
      <c r="H20" s="37"/>
      <c r="I20" s="37"/>
      <c r="K20" s="37"/>
      <c r="L20" s="37"/>
    </row>
    <row r="21" spans="1:12" x14ac:dyDescent="0.35">
      <c r="A21" s="21" t="s">
        <v>57</v>
      </c>
      <c r="B21" s="22">
        <v>469.67</v>
      </c>
      <c r="C21" s="22">
        <f t="shared" si="0"/>
        <v>347.90370370370368</v>
      </c>
      <c r="D21" s="20"/>
      <c r="E21" s="37"/>
      <c r="F21" s="37"/>
      <c r="H21" s="37"/>
      <c r="I21" s="37"/>
      <c r="K21" s="37"/>
      <c r="L21" s="37"/>
    </row>
    <row r="22" spans="1:12" x14ac:dyDescent="0.35">
      <c r="A22" s="21" t="s">
        <v>59</v>
      </c>
      <c r="B22" s="22">
        <v>469.67</v>
      </c>
      <c r="C22" s="22">
        <f t="shared" si="0"/>
        <v>347.90370370370368</v>
      </c>
      <c r="D22" s="20"/>
      <c r="E22" s="37"/>
      <c r="F22" s="37"/>
      <c r="H22" s="37"/>
      <c r="I22" s="37"/>
      <c r="K22" s="37"/>
      <c r="L22" s="37"/>
    </row>
    <row r="23" spans="1:12" x14ac:dyDescent="0.35">
      <c r="A23" s="21" t="s">
        <v>61</v>
      </c>
      <c r="B23" s="22">
        <v>175</v>
      </c>
      <c r="C23" s="22">
        <f t="shared" si="0"/>
        <v>129.62962962962962</v>
      </c>
      <c r="D23" s="20"/>
      <c r="E23" s="37"/>
      <c r="F23" s="37"/>
      <c r="H23" s="37"/>
      <c r="I23" s="37"/>
      <c r="K23" s="37"/>
      <c r="L23" s="37"/>
    </row>
    <row r="24" spans="1:12" x14ac:dyDescent="0.35">
      <c r="A24" s="21" t="s">
        <v>62</v>
      </c>
      <c r="B24" s="22">
        <v>147.99</v>
      </c>
      <c r="C24" s="22">
        <f t="shared" si="0"/>
        <v>109.62222222222222</v>
      </c>
      <c r="D24" s="20"/>
      <c r="E24" s="37"/>
      <c r="F24" s="37"/>
      <c r="H24" s="37"/>
      <c r="I24" s="37"/>
      <c r="K24" s="37"/>
      <c r="L24" s="37"/>
    </row>
    <row r="25" spans="1:12" x14ac:dyDescent="0.35">
      <c r="A25" s="21" t="s">
        <v>63</v>
      </c>
      <c r="B25" s="22">
        <v>136.13999999999999</v>
      </c>
      <c r="C25" s="22">
        <f t="shared" si="0"/>
        <v>100.84444444444443</v>
      </c>
      <c r="D25" s="20"/>
      <c r="E25" s="37"/>
      <c r="F25" s="37"/>
      <c r="H25" s="37"/>
      <c r="I25" s="37"/>
      <c r="K25" s="37"/>
      <c r="L25" s="37"/>
    </row>
    <row r="26" spans="1:12" x14ac:dyDescent="0.35">
      <c r="A26" s="21" t="s">
        <v>64</v>
      </c>
      <c r="B26" s="22">
        <v>200.1</v>
      </c>
      <c r="C26" s="22">
        <f t="shared" si="0"/>
        <v>148.2222222222222</v>
      </c>
      <c r="D26" s="20"/>
      <c r="E26" s="37"/>
      <c r="F26" s="37"/>
      <c r="H26" s="37"/>
      <c r="I26" s="37"/>
      <c r="K26" s="37"/>
      <c r="L26" s="37"/>
    </row>
    <row r="27" spans="1:12" x14ac:dyDescent="0.35">
      <c r="A27" s="21" t="s">
        <v>65</v>
      </c>
      <c r="B27" s="22">
        <v>156.93</v>
      </c>
      <c r="C27" s="22">
        <f t="shared" si="0"/>
        <v>116.24444444444444</v>
      </c>
      <c r="D27" s="20"/>
      <c r="E27" s="37"/>
      <c r="F27" s="37"/>
      <c r="H27" s="37"/>
      <c r="I27" s="37"/>
      <c r="K27" s="37"/>
      <c r="L27" s="37"/>
    </row>
    <row r="28" spans="1:12" x14ac:dyDescent="0.35">
      <c r="A28" s="21" t="s">
        <v>66</v>
      </c>
      <c r="B28" s="22">
        <v>136.91999999999999</v>
      </c>
      <c r="C28" s="22">
        <f t="shared" si="0"/>
        <v>101.4222222222222</v>
      </c>
      <c r="D28" s="20"/>
      <c r="E28" s="37"/>
      <c r="F28" s="37"/>
      <c r="H28" s="37"/>
      <c r="I28" s="37"/>
      <c r="K28" s="37"/>
      <c r="L28" s="37"/>
    </row>
    <row r="29" spans="1:12" x14ac:dyDescent="0.35">
      <c r="A29" s="21" t="s">
        <v>67</v>
      </c>
      <c r="B29" s="22">
        <v>175.19</v>
      </c>
      <c r="C29" s="22">
        <f t="shared" si="0"/>
        <v>129.77037037037036</v>
      </c>
      <c r="D29" s="20"/>
      <c r="E29" s="37"/>
      <c r="F29" s="37"/>
      <c r="H29" s="37"/>
      <c r="I29" s="37"/>
      <c r="K29" s="37"/>
      <c r="L29" s="37"/>
    </row>
    <row r="30" spans="1:12" x14ac:dyDescent="0.35">
      <c r="A30" s="21" t="s">
        <v>69</v>
      </c>
      <c r="B30" s="22">
        <v>89.24</v>
      </c>
      <c r="C30" s="22">
        <f t="shared" si="0"/>
        <v>66.103703703703701</v>
      </c>
      <c r="D30" s="20"/>
      <c r="E30" s="37"/>
      <c r="F30" s="37"/>
      <c r="H30" s="37"/>
      <c r="I30" s="37"/>
      <c r="K30" s="37"/>
      <c r="L30" s="37"/>
    </row>
    <row r="31" spans="1:12" x14ac:dyDescent="0.35">
      <c r="A31" s="21" t="s">
        <v>70</v>
      </c>
      <c r="B31" s="22">
        <v>234.01</v>
      </c>
      <c r="C31" s="22">
        <f t="shared" si="0"/>
        <v>173.34074074074073</v>
      </c>
      <c r="D31" s="20"/>
      <c r="E31" s="37"/>
      <c r="F31" s="37"/>
      <c r="H31" s="37"/>
      <c r="I31" s="37"/>
      <c r="K31" s="37"/>
      <c r="L31" s="37"/>
    </row>
    <row r="32" spans="1:12" x14ac:dyDescent="0.35">
      <c r="A32" s="21" t="s">
        <v>71</v>
      </c>
      <c r="B32" s="22">
        <v>202.97</v>
      </c>
      <c r="C32" s="22">
        <f t="shared" si="0"/>
        <v>150.34814814814814</v>
      </c>
      <c r="D32" s="20"/>
      <c r="E32" s="37"/>
      <c r="F32" s="37"/>
      <c r="H32" s="37"/>
      <c r="I32" s="37"/>
      <c r="K32" s="37"/>
      <c r="L32" s="37"/>
    </row>
    <row r="33" spans="1:12" x14ac:dyDescent="0.35">
      <c r="A33" s="21" t="s">
        <v>72</v>
      </c>
      <c r="B33" s="22">
        <v>215.41</v>
      </c>
      <c r="C33" s="22">
        <f t="shared" si="0"/>
        <v>159.56296296296296</v>
      </c>
      <c r="D33" s="20"/>
      <c r="E33" s="37"/>
      <c r="F33" s="37"/>
      <c r="H33" s="37"/>
      <c r="I33" s="37"/>
      <c r="K33" s="37"/>
      <c r="L33" s="37"/>
    </row>
    <row r="34" spans="1:12" x14ac:dyDescent="0.35">
      <c r="A34" s="21" t="s">
        <v>74</v>
      </c>
      <c r="B34" s="22">
        <v>215.41</v>
      </c>
      <c r="C34" s="22">
        <f t="shared" si="0"/>
        <v>159.56296296296296</v>
      </c>
      <c r="D34" s="20"/>
      <c r="E34" s="37"/>
      <c r="F34" s="37"/>
      <c r="H34" s="37"/>
      <c r="I34" s="37"/>
      <c r="K34" s="37"/>
      <c r="L34" s="37"/>
    </row>
    <row r="35" spans="1:12" x14ac:dyDescent="0.35">
      <c r="A35" s="21" t="s">
        <v>75</v>
      </c>
      <c r="B35" s="22">
        <v>150.93</v>
      </c>
      <c r="C35" s="22">
        <f t="shared" si="0"/>
        <v>111.8</v>
      </c>
      <c r="D35" s="20"/>
      <c r="E35" s="37"/>
      <c r="F35" s="37"/>
      <c r="H35" s="37"/>
      <c r="I35" s="37"/>
      <c r="K35" s="37"/>
      <c r="L35" s="37"/>
    </row>
    <row r="36" spans="1:12" x14ac:dyDescent="0.35">
      <c r="A36" s="21" t="s">
        <v>77</v>
      </c>
      <c r="B36" s="22">
        <v>88.87</v>
      </c>
      <c r="C36" s="22">
        <f t="shared" si="0"/>
        <v>65.829629629629622</v>
      </c>
      <c r="D36" s="20"/>
      <c r="E36" s="37"/>
      <c r="F36" s="37"/>
      <c r="H36" s="37"/>
      <c r="I36" s="37"/>
      <c r="K36" s="37"/>
      <c r="L36" s="37"/>
    </row>
    <row r="37" spans="1:12" x14ac:dyDescent="0.35">
      <c r="A37" s="21" t="s">
        <v>79</v>
      </c>
      <c r="B37" s="22">
        <v>169.62</v>
      </c>
      <c r="C37" s="22">
        <f t="shared" si="0"/>
        <v>125.64444444444445</v>
      </c>
      <c r="D37" s="20"/>
      <c r="E37" s="37"/>
      <c r="F37" s="37"/>
      <c r="H37" s="37"/>
      <c r="I37" s="37"/>
      <c r="K37" s="37"/>
      <c r="L37" s="37"/>
    </row>
    <row r="38" spans="1:12" x14ac:dyDescent="0.35">
      <c r="A38" s="21" t="s">
        <v>81</v>
      </c>
      <c r="B38" s="22">
        <v>158.75</v>
      </c>
      <c r="C38" s="22">
        <f t="shared" si="0"/>
        <v>117.59259259259258</v>
      </c>
      <c r="D38" s="20"/>
      <c r="E38" s="37"/>
      <c r="F38" s="37"/>
      <c r="H38" s="37"/>
      <c r="I38" s="37"/>
      <c r="K38" s="37"/>
      <c r="L38" s="37"/>
    </row>
    <row r="39" spans="1:12" x14ac:dyDescent="0.35">
      <c r="A39" s="21" t="s">
        <v>82</v>
      </c>
      <c r="B39" s="22">
        <v>237.59</v>
      </c>
      <c r="C39" s="22">
        <f t="shared" si="0"/>
        <v>175.99259259259259</v>
      </c>
      <c r="D39" s="20"/>
      <c r="E39" s="37"/>
      <c r="F39" s="37"/>
      <c r="H39" s="37"/>
      <c r="I39" s="37"/>
      <c r="K39" s="37"/>
      <c r="L39" s="37"/>
    </row>
    <row r="40" spans="1:12" x14ac:dyDescent="0.35">
      <c r="A40" s="21" t="s">
        <v>83</v>
      </c>
      <c r="B40" s="22">
        <v>83.75</v>
      </c>
      <c r="C40" s="22">
        <f t="shared" si="0"/>
        <v>62.037037037037031</v>
      </c>
      <c r="D40" s="20"/>
      <c r="E40" s="37"/>
      <c r="F40" s="37"/>
      <c r="H40" s="37"/>
      <c r="I40" s="37"/>
      <c r="K40" s="37"/>
      <c r="L40" s="37"/>
    </row>
    <row r="41" spans="1:12" x14ac:dyDescent="0.35">
      <c r="A41" s="21" t="s">
        <v>84</v>
      </c>
      <c r="B41" s="22">
        <v>117.45</v>
      </c>
      <c r="C41" s="22">
        <f t="shared" si="0"/>
        <v>87</v>
      </c>
      <c r="D41" s="20"/>
      <c r="E41" s="37"/>
      <c r="F41" s="37"/>
      <c r="H41" s="37"/>
      <c r="I41" s="37"/>
      <c r="K41" s="37"/>
      <c r="L41" s="37"/>
    </row>
    <row r="42" spans="1:12" x14ac:dyDescent="0.35">
      <c r="A42" s="21" t="s">
        <v>85</v>
      </c>
      <c r="B42" s="22">
        <v>469.67</v>
      </c>
      <c r="C42" s="22">
        <f t="shared" si="0"/>
        <v>347.90370370370368</v>
      </c>
      <c r="D42" s="20"/>
      <c r="E42" s="37"/>
      <c r="F42" s="37"/>
      <c r="H42" s="37"/>
      <c r="I42" s="37"/>
      <c r="K42" s="37"/>
      <c r="L42" s="37"/>
    </row>
    <row r="43" spans="1:12" x14ac:dyDescent="0.35">
      <c r="A43" s="21" t="s">
        <v>86</v>
      </c>
      <c r="B43" s="22">
        <v>141.16</v>
      </c>
      <c r="C43" s="22">
        <f t="shared" si="0"/>
        <v>104.56296296296296</v>
      </c>
      <c r="D43" s="20"/>
      <c r="E43" s="37"/>
      <c r="F43" s="37"/>
      <c r="H43" s="37"/>
      <c r="I43" s="37"/>
      <c r="K43" s="37"/>
      <c r="L43" s="37"/>
    </row>
    <row r="44" spans="1:12" x14ac:dyDescent="0.35">
      <c r="A44" s="21" t="s">
        <v>87</v>
      </c>
      <c r="B44" s="22">
        <v>231.23</v>
      </c>
      <c r="C44" s="22">
        <f t="shared" si="0"/>
        <v>171.28148148148145</v>
      </c>
      <c r="D44" s="20"/>
      <c r="E44" s="37"/>
      <c r="F44" s="37"/>
      <c r="H44" s="37"/>
      <c r="I44" s="37"/>
      <c r="K44" s="37"/>
      <c r="L44" s="37"/>
    </row>
    <row r="45" spans="1:12" x14ac:dyDescent="0.35">
      <c r="A45" s="21" t="s">
        <v>88</v>
      </c>
      <c r="B45" s="22">
        <v>226.42</v>
      </c>
      <c r="C45" s="22">
        <f t="shared" si="0"/>
        <v>167.71851851851849</v>
      </c>
      <c r="D45" s="20"/>
      <c r="E45" s="37"/>
      <c r="F45" s="37"/>
      <c r="H45" s="37"/>
      <c r="I45" s="37"/>
      <c r="K45" s="37"/>
      <c r="L45" s="37"/>
    </row>
    <row r="46" spans="1:12" x14ac:dyDescent="0.35">
      <c r="A46" s="21" t="s">
        <v>89</v>
      </c>
      <c r="B46" s="22">
        <v>146.54</v>
      </c>
      <c r="C46" s="22">
        <f t="shared" si="0"/>
        <v>108.54814814814813</v>
      </c>
      <c r="D46" s="20"/>
      <c r="E46" s="37"/>
      <c r="F46" s="37"/>
      <c r="H46" s="37"/>
      <c r="I46" s="37"/>
      <c r="K46" s="37"/>
      <c r="L46" s="37"/>
    </row>
    <row r="47" spans="1:12" x14ac:dyDescent="0.35">
      <c r="A47" s="21" t="s">
        <v>90</v>
      </c>
      <c r="B47" s="22">
        <v>113.41</v>
      </c>
      <c r="C47" s="22">
        <f t="shared" si="0"/>
        <v>84.007407407407399</v>
      </c>
      <c r="D47" s="20"/>
      <c r="E47" s="37"/>
      <c r="F47" s="37"/>
      <c r="H47" s="37"/>
      <c r="I47" s="37"/>
      <c r="K47" s="37"/>
      <c r="L47" s="37"/>
    </row>
    <row r="48" spans="1:12" x14ac:dyDescent="0.35">
      <c r="A48" s="21" t="s">
        <v>91</v>
      </c>
      <c r="B48" s="22">
        <v>469.67</v>
      </c>
      <c r="C48" s="22">
        <f t="shared" si="0"/>
        <v>347.90370370370368</v>
      </c>
      <c r="D48" s="20"/>
      <c r="E48" s="37"/>
      <c r="F48" s="37"/>
      <c r="H48" s="37"/>
      <c r="I48" s="37"/>
      <c r="K48" s="37"/>
      <c r="L48" s="37"/>
    </row>
    <row r="49" spans="1:12" x14ac:dyDescent="0.35">
      <c r="A49" s="21" t="s">
        <v>92</v>
      </c>
      <c r="B49" s="22">
        <v>222.42</v>
      </c>
      <c r="C49" s="22">
        <f t="shared" si="0"/>
        <v>164.75555555555553</v>
      </c>
      <c r="D49" s="20"/>
      <c r="E49" s="37"/>
      <c r="F49" s="37"/>
      <c r="H49" s="37"/>
      <c r="I49" s="37"/>
      <c r="K49" s="37"/>
      <c r="L49" s="37"/>
    </row>
    <row r="50" spans="1:12" x14ac:dyDescent="0.35">
      <c r="A50" s="21" t="s">
        <v>33</v>
      </c>
      <c r="B50" s="22">
        <v>314.43</v>
      </c>
      <c r="C50" s="22">
        <f t="shared" si="0"/>
        <v>232.9111111111111</v>
      </c>
      <c r="D50" s="20"/>
      <c r="E50" s="37"/>
      <c r="F50" s="37"/>
      <c r="H50" s="37"/>
      <c r="I50" s="37"/>
      <c r="K50" s="37"/>
      <c r="L50" s="37"/>
    </row>
    <row r="51" spans="1:12" x14ac:dyDescent="0.35">
      <c r="A51" s="21" t="s">
        <v>35</v>
      </c>
      <c r="B51" s="22">
        <v>237.82</v>
      </c>
      <c r="C51" s="22">
        <f t="shared" si="0"/>
        <v>176.16296296296295</v>
      </c>
      <c r="D51" s="20"/>
      <c r="E51" s="37"/>
      <c r="F51" s="37"/>
      <c r="H51" s="37"/>
      <c r="I51" s="37"/>
      <c r="K51" s="37"/>
      <c r="L51" s="37"/>
    </row>
    <row r="52" spans="1:12" x14ac:dyDescent="0.35">
      <c r="A52" s="21" t="s">
        <v>36</v>
      </c>
      <c r="B52" s="22">
        <v>211.69</v>
      </c>
      <c r="C52" s="22">
        <f t="shared" si="0"/>
        <v>156.8074074074074</v>
      </c>
      <c r="E52" s="37"/>
      <c r="F52" s="37"/>
      <c r="H52" s="37"/>
      <c r="I52" s="37"/>
      <c r="K52" s="37"/>
      <c r="L52" s="37"/>
    </row>
    <row r="53" spans="1:12" x14ac:dyDescent="0.35">
      <c r="A53" s="21" t="s">
        <v>39</v>
      </c>
      <c r="B53" s="22">
        <v>157.47999999999999</v>
      </c>
      <c r="C53" s="22">
        <f t="shared" si="0"/>
        <v>116.65185185185183</v>
      </c>
      <c r="E53" s="37"/>
      <c r="F53" s="37"/>
      <c r="H53" s="37"/>
      <c r="I53" s="37"/>
      <c r="K53" s="37"/>
      <c r="L53" s="37"/>
    </row>
    <row r="54" spans="1:12" x14ac:dyDescent="0.35">
      <c r="A54" s="21" t="s">
        <v>43</v>
      </c>
      <c r="B54" s="22">
        <v>231.06</v>
      </c>
      <c r="C54" s="22">
        <f t="shared" si="0"/>
        <v>171.15555555555554</v>
      </c>
      <c r="E54" s="37"/>
      <c r="F54" s="37"/>
      <c r="H54" s="37"/>
      <c r="I54" s="37"/>
      <c r="K54" s="37"/>
      <c r="L54" s="37"/>
    </row>
    <row r="55" spans="1:12" x14ac:dyDescent="0.35">
      <c r="A55" s="21" t="s">
        <v>45</v>
      </c>
      <c r="B55" s="22">
        <v>218.46</v>
      </c>
      <c r="C55" s="22">
        <f t="shared" si="0"/>
        <v>161.82222222222222</v>
      </c>
      <c r="E55" s="37"/>
      <c r="F55" s="37"/>
      <c r="H55" s="37"/>
      <c r="I55" s="37"/>
      <c r="K55" s="37"/>
      <c r="L55" s="37"/>
    </row>
    <row r="56" spans="1:12" x14ac:dyDescent="0.35">
      <c r="A56" s="21" t="s">
        <v>47</v>
      </c>
      <c r="B56" s="22">
        <v>469.51</v>
      </c>
      <c r="C56" s="22">
        <f t="shared" si="0"/>
        <v>347.78518518518513</v>
      </c>
      <c r="E56" s="37"/>
      <c r="F56" s="37"/>
      <c r="H56" s="37"/>
      <c r="I56" s="37"/>
      <c r="K56" s="37"/>
      <c r="L56" s="37"/>
    </row>
    <row r="57" spans="1:12" x14ac:dyDescent="0.35">
      <c r="A57" s="21" t="s">
        <v>51</v>
      </c>
      <c r="B57" s="22">
        <v>163.4</v>
      </c>
      <c r="C57" s="22">
        <f t="shared" si="0"/>
        <v>121.03703703703704</v>
      </c>
      <c r="E57" s="37"/>
      <c r="F57" s="37"/>
      <c r="H57" s="37"/>
      <c r="I57" s="37"/>
      <c r="K57" s="37"/>
      <c r="L57" s="37"/>
    </row>
    <row r="58" spans="1:12" x14ac:dyDescent="0.35">
      <c r="A58" s="21" t="s">
        <v>53</v>
      </c>
      <c r="B58" s="22">
        <v>179.3</v>
      </c>
      <c r="C58" s="22">
        <f t="shared" si="0"/>
        <v>132.81481481481481</v>
      </c>
      <c r="E58" s="37"/>
      <c r="F58" s="37"/>
      <c r="H58" s="37"/>
      <c r="I58" s="37"/>
      <c r="K58" s="37"/>
      <c r="L58" s="37"/>
    </row>
    <row r="59" spans="1:12" x14ac:dyDescent="0.35">
      <c r="A59" s="21" t="s">
        <v>55</v>
      </c>
      <c r="B59" s="22">
        <v>170.15</v>
      </c>
      <c r="C59" s="22">
        <f t="shared" si="0"/>
        <v>126.03703703703704</v>
      </c>
      <c r="E59" s="37"/>
      <c r="F59" s="37"/>
      <c r="H59" s="37"/>
      <c r="I59" s="37"/>
      <c r="K59" s="37"/>
      <c r="L59" s="37"/>
    </row>
    <row r="60" spans="1:12" x14ac:dyDescent="0.35">
      <c r="A60" s="21" t="s">
        <v>56</v>
      </c>
      <c r="B60" s="22">
        <v>467.93</v>
      </c>
      <c r="C60" s="22">
        <f t="shared" si="0"/>
        <v>346.61481481481479</v>
      </c>
      <c r="E60" s="37"/>
      <c r="F60" s="37"/>
      <c r="H60" s="37"/>
      <c r="I60" s="37"/>
      <c r="K60" s="37"/>
      <c r="L60" s="37"/>
    </row>
    <row r="61" spans="1:12" x14ac:dyDescent="0.35">
      <c r="A61" s="21" t="s">
        <v>58</v>
      </c>
      <c r="B61" s="22">
        <v>467.93</v>
      </c>
      <c r="C61" s="22">
        <f t="shared" si="0"/>
        <v>346.61481481481479</v>
      </c>
      <c r="E61" s="37"/>
      <c r="F61" s="37"/>
      <c r="H61" s="37"/>
      <c r="I61" s="37"/>
      <c r="K61" s="37"/>
      <c r="L61" s="37"/>
    </row>
    <row r="62" spans="1:12" x14ac:dyDescent="0.35">
      <c r="A62" s="21" t="s">
        <v>60</v>
      </c>
      <c r="B62" s="22">
        <v>467.63</v>
      </c>
      <c r="C62" s="22">
        <f t="shared" si="0"/>
        <v>346.39259259259256</v>
      </c>
      <c r="E62" s="37"/>
      <c r="F62" s="37"/>
      <c r="H62" s="37"/>
      <c r="I62" s="37"/>
      <c r="K62" s="37"/>
      <c r="L62" s="37"/>
    </row>
    <row r="63" spans="1:12" x14ac:dyDescent="0.35">
      <c r="A63" s="21" t="s">
        <v>73</v>
      </c>
      <c r="B63" s="22">
        <v>208.53</v>
      </c>
      <c r="C63" s="22">
        <f t="shared" si="0"/>
        <v>154.46666666666667</v>
      </c>
      <c r="E63" s="37"/>
      <c r="F63" s="37"/>
      <c r="H63" s="37"/>
      <c r="I63" s="37"/>
      <c r="K63" s="37"/>
      <c r="L63" s="37"/>
    </row>
    <row r="64" spans="1:12" x14ac:dyDescent="0.35">
      <c r="A64" s="21" t="s">
        <v>76</v>
      </c>
      <c r="B64" s="22">
        <v>150.94999999999999</v>
      </c>
      <c r="C64" s="22">
        <f t="shared" si="0"/>
        <v>111.8148148148148</v>
      </c>
      <c r="E64" s="37"/>
      <c r="F64" s="37"/>
      <c r="H64" s="37"/>
      <c r="I64" s="37"/>
      <c r="K64" s="37"/>
      <c r="L64" s="37"/>
    </row>
    <row r="65" spans="1:12" x14ac:dyDescent="0.35">
      <c r="A65" s="21" t="s">
        <v>78</v>
      </c>
      <c r="B65" s="22">
        <v>88.87</v>
      </c>
      <c r="C65" s="22">
        <f t="shared" si="0"/>
        <v>65.829629629629622</v>
      </c>
      <c r="E65" s="37"/>
      <c r="F65" s="37"/>
      <c r="H65" s="37"/>
      <c r="I65" s="37"/>
      <c r="K65" s="37"/>
      <c r="L65" s="37"/>
    </row>
    <row r="66" spans="1:12" x14ac:dyDescent="0.35">
      <c r="A66" s="21" t="s">
        <v>80</v>
      </c>
      <c r="B66" s="22">
        <v>169.57</v>
      </c>
      <c r="C66" s="22">
        <f t="shared" si="0"/>
        <v>125.60740740740739</v>
      </c>
      <c r="E66" s="37"/>
      <c r="F66" s="37"/>
      <c r="H66" s="37"/>
      <c r="I66" s="37"/>
      <c r="K66" s="37"/>
      <c r="L66" s="37"/>
    </row>
  </sheetData>
  <sheetProtection algorithmName="SHA-512" hashValue="9U8z4ZtQmHVLFm/YFnzymLZAFtADSD9QHWX3ujvO/xjqZKErATRl3swA9Zo/zXNztizxlwrD/mh/vX+XmUkuCw==" saltValue="5rhmIwXnUwEySybCUpTLVg==" spinCount="100000" sheet="1" objects="1" scenarios="1"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C66CC-9DAD-48C0-A492-5A3E58CCD6B3}">
  <dimension ref="A1:D45"/>
  <sheetViews>
    <sheetView workbookViewId="0">
      <selection activeCell="C18" sqref="C18"/>
    </sheetView>
  </sheetViews>
  <sheetFormatPr defaultColWidth="9.1796875" defaultRowHeight="15.5" x14ac:dyDescent="0.35"/>
  <cols>
    <col min="1" max="1" width="19" style="59" customWidth="1"/>
    <col min="2" max="2" width="19.1796875" style="59" customWidth="1"/>
    <col min="3" max="3" width="57" style="59" customWidth="1"/>
    <col min="4" max="4" width="21.453125" style="59" customWidth="1"/>
    <col min="5" max="16384" width="9.1796875" style="59"/>
  </cols>
  <sheetData>
    <row r="1" spans="1:4" s="53" customFormat="1" x14ac:dyDescent="0.35">
      <c r="D1" s="54"/>
    </row>
    <row r="2" spans="1:4" s="53" customFormat="1" x14ac:dyDescent="0.35">
      <c r="C2" s="55"/>
    </row>
    <row r="3" spans="1:4" s="56" customFormat="1" x14ac:dyDescent="0.35"/>
    <row r="4" spans="1:4" x14ac:dyDescent="0.35">
      <c r="A4" s="57" t="s">
        <v>178</v>
      </c>
      <c r="B4" s="58"/>
      <c r="C4" s="58"/>
      <c r="D4" s="58"/>
    </row>
    <row r="5" spans="1:4" x14ac:dyDescent="0.35">
      <c r="A5" s="58"/>
      <c r="B5" s="58"/>
      <c r="C5" s="58"/>
      <c r="D5" s="58"/>
    </row>
    <row r="6" spans="1:4" x14ac:dyDescent="0.35">
      <c r="A6" s="60" t="s">
        <v>166</v>
      </c>
      <c r="B6" s="61" t="s">
        <v>177</v>
      </c>
    </row>
    <row r="7" spans="1:4" x14ac:dyDescent="0.35">
      <c r="A7" s="60" t="s">
        <v>167</v>
      </c>
      <c r="B7" s="62">
        <v>44514</v>
      </c>
    </row>
    <row r="8" spans="1:4" x14ac:dyDescent="0.35">
      <c r="A8" s="60" t="s">
        <v>168</v>
      </c>
      <c r="B8" s="62">
        <v>45425</v>
      </c>
    </row>
    <row r="9" spans="1:4" x14ac:dyDescent="0.35">
      <c r="A9" s="60" t="s">
        <v>169</v>
      </c>
      <c r="B9" s="62">
        <v>45790</v>
      </c>
    </row>
    <row r="11" spans="1:4" x14ac:dyDescent="0.35">
      <c r="A11" s="63" t="s">
        <v>170</v>
      </c>
    </row>
    <row r="12" spans="1:4" x14ac:dyDescent="0.35">
      <c r="A12" s="64" t="s">
        <v>171</v>
      </c>
      <c r="B12" s="64" t="s">
        <v>172</v>
      </c>
      <c r="C12" s="64" t="s">
        <v>173</v>
      </c>
      <c r="D12" s="64" t="s">
        <v>174</v>
      </c>
    </row>
    <row r="13" spans="1:4" x14ac:dyDescent="0.35">
      <c r="A13" s="65" t="s">
        <v>175</v>
      </c>
      <c r="B13" s="66">
        <v>45425</v>
      </c>
      <c r="C13" s="64" t="s">
        <v>176</v>
      </c>
      <c r="D13" s="64" t="s">
        <v>179</v>
      </c>
    </row>
    <row r="14" spans="1:4" x14ac:dyDescent="0.35">
      <c r="A14" s="65"/>
      <c r="B14" s="66"/>
      <c r="C14" s="64"/>
      <c r="D14" s="64"/>
    </row>
    <row r="15" spans="1:4" x14ac:dyDescent="0.35">
      <c r="A15" s="65"/>
      <c r="B15" s="66"/>
      <c r="C15" s="64"/>
      <c r="D15" s="64"/>
    </row>
    <row r="16" spans="1:4" x14ac:dyDescent="0.35">
      <c r="B16" s="67"/>
    </row>
    <row r="17" spans="2:2" x14ac:dyDescent="0.35">
      <c r="B17" s="67"/>
    </row>
    <row r="18" spans="2:2" x14ac:dyDescent="0.35">
      <c r="B18" s="67"/>
    </row>
    <row r="19" spans="2:2" x14ac:dyDescent="0.35">
      <c r="B19" s="67"/>
    </row>
    <row r="20" spans="2:2" x14ac:dyDescent="0.35">
      <c r="B20" s="67"/>
    </row>
    <row r="21" spans="2:2" x14ac:dyDescent="0.35">
      <c r="B21" s="67"/>
    </row>
    <row r="22" spans="2:2" x14ac:dyDescent="0.35">
      <c r="B22" s="67"/>
    </row>
    <row r="23" spans="2:2" x14ac:dyDescent="0.35">
      <c r="B23" s="67"/>
    </row>
    <row r="24" spans="2:2" x14ac:dyDescent="0.35">
      <c r="B24" s="67"/>
    </row>
    <row r="25" spans="2:2" x14ac:dyDescent="0.35">
      <c r="B25" s="67"/>
    </row>
    <row r="26" spans="2:2" x14ac:dyDescent="0.35">
      <c r="B26" s="67"/>
    </row>
    <row r="27" spans="2:2" x14ac:dyDescent="0.35">
      <c r="B27" s="67"/>
    </row>
    <row r="28" spans="2:2" x14ac:dyDescent="0.35">
      <c r="B28" s="67"/>
    </row>
    <row r="29" spans="2:2" x14ac:dyDescent="0.35">
      <c r="B29" s="67"/>
    </row>
    <row r="30" spans="2:2" x14ac:dyDescent="0.35">
      <c r="B30" s="67"/>
    </row>
    <row r="31" spans="2:2" x14ac:dyDescent="0.35">
      <c r="B31" s="67"/>
    </row>
    <row r="32" spans="2:2" x14ac:dyDescent="0.35">
      <c r="B32" s="67"/>
    </row>
    <row r="33" spans="2:2" x14ac:dyDescent="0.35">
      <c r="B33" s="67"/>
    </row>
    <row r="34" spans="2:2" x14ac:dyDescent="0.35">
      <c r="B34" s="67"/>
    </row>
    <row r="35" spans="2:2" x14ac:dyDescent="0.35">
      <c r="B35" s="67"/>
    </row>
    <row r="36" spans="2:2" x14ac:dyDescent="0.35">
      <c r="B36" s="67"/>
    </row>
    <row r="37" spans="2:2" x14ac:dyDescent="0.35">
      <c r="B37" s="67"/>
    </row>
    <row r="38" spans="2:2" x14ac:dyDescent="0.35">
      <c r="B38" s="67"/>
    </row>
    <row r="39" spans="2:2" x14ac:dyDescent="0.35">
      <c r="B39" s="67"/>
    </row>
    <row r="40" spans="2:2" x14ac:dyDescent="0.35">
      <c r="B40" s="67"/>
    </row>
    <row r="41" spans="2:2" x14ac:dyDescent="0.35">
      <c r="B41" s="67"/>
    </row>
    <row r="42" spans="2:2" x14ac:dyDescent="0.35">
      <c r="B42" s="67"/>
    </row>
    <row r="43" spans="2:2" x14ac:dyDescent="0.35">
      <c r="B43" s="67"/>
    </row>
    <row r="44" spans="2:2" x14ac:dyDescent="0.35">
      <c r="B44" s="67"/>
    </row>
    <row r="45" spans="2:2" x14ac:dyDescent="0.35">
      <c r="B45" s="67"/>
    </row>
  </sheetData>
  <phoneticPr fontId="16" type="noConversion"/>
  <pageMargins left="0.7" right="0.7" top="0.75" bottom="0.75" header="0.3" footer="0.3"/>
  <ignoredErrors>
    <ignoredError sqref="A13" numberStoredAsText="1"/>
  </ignoredErrors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cord xmlns="c0afcc39-abf4-44df-80eb-626947824a99">false</Record>
    <Archived xmlns="c0afcc39-abf4-44df-80eb-626947824a99">false</Archived>
    <Doc_x0023_ xmlns="c0afcc39-abf4-44df-80eb-626947824a99">1</Doc_x0023_>
    <TaxCatchAll xmlns="5a7da4b6-2762-432b-878a-c099ba099020" xsi:nil="true"/>
    <DocLibraryAsset xmlns="c0afcc39-abf4-44df-80eb-626947824a99">true</DocLibraryAsset>
    <FilterExclusion xmlns="c0afcc39-abf4-44df-80eb-626947824a99">false</FilterExclusion>
    <IconOverlay xmlns="http://schemas.microsoft.com/sharepoint/v4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3E547A1FFE1234BBB05223A33DB339B" ma:contentTypeVersion="34" ma:contentTypeDescription="Create a new document." ma:contentTypeScope="" ma:versionID="ef473b41de4ba57f5597a1fc53c1ebd2">
  <xsd:schema xmlns:xsd="http://www.w3.org/2001/XMLSchema" xmlns:xs="http://www.w3.org/2001/XMLSchema" xmlns:p="http://schemas.microsoft.com/office/2006/metadata/properties" xmlns:ns2="c0afcc39-abf4-44df-80eb-626947824a99" xmlns:ns3="5a7da4b6-2762-432b-878a-c099ba099020" xmlns:ns4="http://schemas.microsoft.com/sharepoint/v4" targetNamespace="http://schemas.microsoft.com/office/2006/metadata/properties" ma:root="true" ma:fieldsID="6e3fa103593f5145d9880d8bc5662132" ns2:_="" ns3:_="" ns4:_="">
    <xsd:import namespace="c0afcc39-abf4-44df-80eb-626947824a99"/>
    <xsd:import namespace="5a7da4b6-2762-432b-878a-c099ba099020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DocLibraryAsset" minOccurs="0"/>
                <xsd:element ref="ns2:Record" minOccurs="0"/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4:IconOverlay" minOccurs="0"/>
                <xsd:element ref="ns2:Doc_x0023_" minOccurs="0"/>
                <xsd:element ref="ns2:Archived" minOccurs="0"/>
                <xsd:element ref="ns2:MediaServiceObjectDetectorVersions" minOccurs="0"/>
                <xsd:element ref="ns3:TaxCatchAll" minOccurs="0"/>
                <xsd:element ref="ns2:MediaServiceSearchProperties" minOccurs="0"/>
                <xsd:element ref="ns2:FilterExclus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afcc39-abf4-44df-80eb-626947824a99" elementFormDefault="qualified">
    <xsd:import namespace="http://schemas.microsoft.com/office/2006/documentManagement/types"/>
    <xsd:import namespace="http://schemas.microsoft.com/office/infopath/2007/PartnerControls"/>
    <xsd:element name="DocLibraryAsset" ma:index="2" nillable="true" ma:displayName=".Edu Doc Lib" ma:default="0" ma:format="Dropdown" ma:internalName="DocLibraryAsset">
      <xsd:simpleType>
        <xsd:restriction base="dms:Boolean"/>
      </xsd:simpleType>
    </xsd:element>
    <xsd:element name="Record" ma:index="3" nillable="true" ma:displayName="Approved" ma:default="0" ma:format="Dropdown" ma:internalName="Record">
      <xsd:simpleType>
        <xsd:restriction base="dms:Boolean"/>
      </xsd:simple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Doc_x0023_" ma:index="15" nillable="true" ma:displayName="Seq#" ma:default="0" ma:format="Dropdown" ma:internalName="Doc_x0023_" ma:percentage="FALSE">
      <xsd:simpleType>
        <xsd:restriction base="dms:Number"/>
      </xsd:simpleType>
    </xsd:element>
    <xsd:element name="Archived" ma:index="16" nillable="true" ma:displayName="Archived" ma:default="0" ma:format="Dropdown" ma:internalName="Archived">
      <xsd:simpleType>
        <xsd:restriction base="dms:Boolean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ilterExclusion" ma:index="20" nillable="true" ma:displayName="Filter Exclusion" ma:default="0" ma:format="Dropdown" ma:internalName="FilterExclusion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7da4b6-2762-432b-878a-c099ba09902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hidden="true" ma:internalName="SharedWithDetails" ma:readOnly="true">
      <xsd:simpleType>
        <xsd:restriction base="dms:Note"/>
      </xsd:simpleType>
    </xsd:element>
    <xsd:element name="TaxCatchAll" ma:index="18" nillable="true" ma:displayName="Taxonomy Catch All Column" ma:hidden="true" ma:list="{81177ca9-9bda-42e1-a380-3f352aff0c3a}" ma:internalName="TaxCatchAll" ma:showField="CatchAllData" ma:web="5a7da4b6-2762-432b-878a-c099ba0990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2" nillable="true" ma:displayName="IconOverlay" ma:hidden="true" ma:internalName="IconOverlay" ma:readOnly="fals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D4E1797-5348-460F-A6F1-A8888AF04ED2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FF1AB8B-9FDB-4DB0-9835-97E5462B5AB8}">
  <ds:schemaRefs>
    <ds:schemaRef ds:uri="http://www.w3.org/XML/1998/namespace"/>
    <ds:schemaRef ds:uri="http://purl.org/dc/elements/1.1/"/>
    <ds:schemaRef ds:uri="5a7da4b6-2762-432b-878a-c099ba099020"/>
    <ds:schemaRef ds:uri="c0afcc39-abf4-44df-80eb-626947824a99"/>
    <ds:schemaRef ds:uri="http://schemas.microsoft.com/sharepoint/v4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C945A32C-9713-4D72-8EB8-767D7026CC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0afcc39-abf4-44df-80eb-626947824a99"/>
    <ds:schemaRef ds:uri="5a7da4b6-2762-432b-878a-c099ba099020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Start-Up &amp; Invoiceable Items</vt:lpstr>
      <vt:lpstr>Rate Card</vt:lpstr>
      <vt:lpstr>Key personnel Examples</vt:lpstr>
      <vt:lpstr>Other Personel</vt:lpstr>
      <vt:lpstr>Version Control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Clinical Research Fee Schedule</dc:title>
  <dc:creator>Nataliya Samodov</dc:creator>
  <cp:lastModifiedBy>Beth Bailey</cp:lastModifiedBy>
  <dcterms:created xsi:type="dcterms:W3CDTF">2021-11-18T02:56:38Z</dcterms:created>
  <dcterms:modified xsi:type="dcterms:W3CDTF">2024-05-15T16:54:54Z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0x010100D3E547A1FFE1234BBB05223A33DB339B</vt:lpwstr>
  </property>
</Properties>
</file>